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D:\박준성\엑셀공대녀\6_품목별 손익계산표\손익계산표(품목별 실질)\등록파일(20221005)\"/>
    </mc:Choice>
  </mc:AlternateContent>
  <bookViews>
    <workbookView xWindow="-120" yWindow="-120" windowWidth="29040" windowHeight="15840"/>
  </bookViews>
  <sheets>
    <sheet name="판매내역" sheetId="7" r:id="rId1"/>
    <sheet name="손익계산표" sheetId="5" r:id="rId2"/>
    <sheet name="option" sheetId="6" state="veryHidden" r:id="rId3"/>
  </sheets>
  <definedNames>
    <definedName name="_xlnm.Print_Area" localSheetId="1">손익계산표!$B$2:$M$29</definedName>
    <definedName name="_xlnm.Print_Area" localSheetId="0">표1[]</definedName>
    <definedName name="_xlnm.Print_Titles" localSheetId="0">판매내역!$5:$5</definedName>
    <definedName name="세액구분">option!$F$2:$F$4</definedName>
    <definedName name="연도">option!$A$2:$A$35</definedName>
    <definedName name="월">option!$B$2:$B$13</definedName>
    <definedName name="월별공급가액">option!$K$16</definedName>
    <definedName name="월별세액">option!$K$17</definedName>
    <definedName name="월별수량">option!$K$15</definedName>
    <definedName name="월별합계">option!$K$18</definedName>
    <definedName name="일자별건수">option!$K$5</definedName>
    <definedName name="일자별공급가액">option!$K$7</definedName>
    <definedName name="일자별세액">option!$K$8</definedName>
    <definedName name="일자별수량">option!$K$6</definedName>
    <definedName name="일자별합계">option!$K$9</definedName>
    <definedName name="품목">OFFSET(표2[[#Headers],[품목]],1,0,COUNTA(표2[품목]))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5" l="1"/>
  <c r="C22" i="5"/>
  <c r="C21" i="5"/>
  <c r="K14" i="6" l="1"/>
  <c r="K13" i="6"/>
  <c r="K12" i="6"/>
  <c r="E6" i="5" l="1"/>
  <c r="E7" i="5"/>
  <c r="I11" i="7"/>
  <c r="I16" i="7"/>
  <c r="I20" i="7"/>
  <c r="I26" i="7"/>
  <c r="I32" i="7"/>
  <c r="I33" i="7"/>
  <c r="I34" i="7"/>
  <c r="I35" i="7"/>
  <c r="I36" i="7"/>
  <c r="I37" i="7"/>
  <c r="I38" i="7"/>
  <c r="I39" i="7"/>
  <c r="I40" i="7"/>
  <c r="I41" i="7"/>
  <c r="H32" i="7"/>
  <c r="H33" i="7"/>
  <c r="H34" i="7"/>
  <c r="H35" i="7"/>
  <c r="H36" i="7"/>
  <c r="H37" i="7"/>
  <c r="H38" i="7"/>
  <c r="H39" i="7"/>
  <c r="H40" i="7"/>
  <c r="H41" i="7"/>
  <c r="B38" i="6" l="1"/>
  <c r="B39" i="6"/>
  <c r="D24" i="5" l="1"/>
  <c r="D36" i="7" l="1"/>
  <c r="D37" i="7"/>
  <c r="D38" i="7"/>
  <c r="D39" i="7"/>
  <c r="D40" i="7"/>
  <c r="D41" i="7"/>
  <c r="E36" i="7"/>
  <c r="E37" i="7"/>
  <c r="E38" i="7"/>
  <c r="E39" i="7"/>
  <c r="E40" i="7"/>
  <c r="E41" i="7"/>
  <c r="G36" i="7"/>
  <c r="G37" i="7"/>
  <c r="G38" i="7"/>
  <c r="G39" i="7"/>
  <c r="G40" i="7"/>
  <c r="G41" i="7"/>
  <c r="J38" i="7" l="1"/>
  <c r="J41" i="7"/>
  <c r="J37" i="7"/>
  <c r="J36" i="7"/>
  <c r="J40" i="7"/>
  <c r="J39" i="7"/>
  <c r="D23" i="5"/>
  <c r="K4" i="6"/>
  <c r="K2" i="6"/>
  <c r="K3" i="6"/>
  <c r="G6" i="7"/>
  <c r="H6" i="7" s="1"/>
  <c r="I6" i="7" s="1"/>
  <c r="G7" i="7"/>
  <c r="H7" i="7" s="1"/>
  <c r="I7" i="7" s="1"/>
  <c r="G8" i="7"/>
  <c r="H8" i="7" s="1"/>
  <c r="I8" i="7" s="1"/>
  <c r="G9" i="7"/>
  <c r="H9" i="7" s="1"/>
  <c r="I9" i="7" s="1"/>
  <c r="G10" i="7"/>
  <c r="H10" i="7" s="1"/>
  <c r="I10" i="7" s="1"/>
  <c r="G11" i="7"/>
  <c r="H11" i="7" s="1"/>
  <c r="G12" i="7"/>
  <c r="H12" i="7" s="1"/>
  <c r="I12" i="7" s="1"/>
  <c r="G13" i="7"/>
  <c r="H13" i="7" s="1"/>
  <c r="I13" i="7" s="1"/>
  <c r="G14" i="7"/>
  <c r="H14" i="7" s="1"/>
  <c r="I14" i="7" s="1"/>
  <c r="G15" i="7"/>
  <c r="H15" i="7" s="1"/>
  <c r="I15" i="7" s="1"/>
  <c r="G16" i="7"/>
  <c r="H16" i="7" s="1"/>
  <c r="G17" i="7"/>
  <c r="H17" i="7" s="1"/>
  <c r="I17" i="7" s="1"/>
  <c r="G18" i="7"/>
  <c r="H18" i="7" s="1"/>
  <c r="I18" i="7" s="1"/>
  <c r="G19" i="7"/>
  <c r="H19" i="7" s="1"/>
  <c r="I19" i="7" s="1"/>
  <c r="G20" i="7"/>
  <c r="H20" i="7" s="1"/>
  <c r="G21" i="7"/>
  <c r="H21" i="7" s="1"/>
  <c r="I21" i="7" s="1"/>
  <c r="G22" i="7"/>
  <c r="H22" i="7" s="1"/>
  <c r="I22" i="7" s="1"/>
  <c r="G23" i="7"/>
  <c r="H23" i="7" s="1"/>
  <c r="I23" i="7" s="1"/>
  <c r="G24" i="7"/>
  <c r="H24" i="7" s="1"/>
  <c r="I24" i="7" s="1"/>
  <c r="G25" i="7"/>
  <c r="H25" i="7" s="1"/>
  <c r="I25" i="7" s="1"/>
  <c r="G26" i="7"/>
  <c r="H26" i="7" s="1"/>
  <c r="G27" i="7"/>
  <c r="H27" i="7" s="1"/>
  <c r="I27" i="7" s="1"/>
  <c r="G28" i="7"/>
  <c r="H28" i="7" s="1"/>
  <c r="I28" i="7" s="1"/>
  <c r="G29" i="7"/>
  <c r="H29" i="7" s="1"/>
  <c r="I29" i="7" s="1"/>
  <c r="G30" i="7"/>
  <c r="H30" i="7" s="1"/>
  <c r="I30" i="7" s="1"/>
  <c r="G31" i="7"/>
  <c r="H31" i="7" s="1"/>
  <c r="I31" i="7" s="1"/>
  <c r="G32" i="7"/>
  <c r="G33" i="7"/>
  <c r="G34" i="7"/>
  <c r="G35" i="7"/>
  <c r="J33" i="7" l="1"/>
  <c r="K6" i="6"/>
  <c r="T10" i="7" s="1"/>
  <c r="J29" i="7"/>
  <c r="J25" i="7"/>
  <c r="J21" i="7"/>
  <c r="J17" i="7"/>
  <c r="J13" i="7"/>
  <c r="J32" i="7"/>
  <c r="J28" i="7"/>
  <c r="J24" i="7"/>
  <c r="J20" i="7"/>
  <c r="J35" i="7"/>
  <c r="J31" i="7"/>
  <c r="J27" i="7"/>
  <c r="J23" i="7"/>
  <c r="J19" i="7"/>
  <c r="J15" i="7"/>
  <c r="J11" i="7"/>
  <c r="J34" i="7"/>
  <c r="J30" i="7"/>
  <c r="J26" i="7"/>
  <c r="J22" i="7"/>
  <c r="J18" i="7"/>
  <c r="J14" i="7"/>
  <c r="J16" i="7"/>
  <c r="J12" i="7"/>
  <c r="K5" i="6"/>
  <c r="T9" i="7" s="1"/>
  <c r="K7" i="6"/>
  <c r="J8" i="7"/>
  <c r="J10" i="7"/>
  <c r="D26" i="5"/>
  <c r="D27" i="5"/>
  <c r="D28" i="5" s="1"/>
  <c r="J6" i="7"/>
  <c r="K16" i="6"/>
  <c r="K15" i="6"/>
  <c r="C20" i="5" s="1"/>
  <c r="C23" i="5" l="1"/>
  <c r="C7" i="5"/>
  <c r="K8" i="6"/>
  <c r="T12" i="7" s="1"/>
  <c r="K17" i="6"/>
  <c r="K18" i="6" s="1"/>
  <c r="J9" i="7"/>
  <c r="T11" i="7"/>
  <c r="J7" i="7"/>
  <c r="B52" i="6" s="1"/>
  <c r="C26" i="5"/>
  <c r="E35" i="7"/>
  <c r="D35" i="7"/>
  <c r="E34" i="7"/>
  <c r="D34" i="7"/>
  <c r="E33" i="7"/>
  <c r="D33" i="7"/>
  <c r="E32" i="7"/>
  <c r="D32" i="7"/>
  <c r="C8" i="5" l="1"/>
  <c r="C24" i="5"/>
  <c r="B49" i="6"/>
  <c r="B48" i="6"/>
  <c r="B43" i="6"/>
  <c r="B44" i="6"/>
  <c r="B51" i="6"/>
  <c r="B47" i="6"/>
  <c r="B50" i="6"/>
  <c r="B46" i="6"/>
  <c r="B42" i="6"/>
  <c r="B45" i="6"/>
  <c r="B41" i="6"/>
  <c r="K9" i="6"/>
  <c r="T13" i="7" s="1"/>
  <c r="B53" i="6" l="1"/>
  <c r="C27" i="5"/>
  <c r="C28" i="5" s="1"/>
  <c r="L15" i="5"/>
  <c r="M14" i="5"/>
  <c r="M13" i="5"/>
  <c r="M12" i="5"/>
  <c r="M11" i="5"/>
  <c r="M10" i="5"/>
  <c r="H15" i="5"/>
  <c r="I14" i="5"/>
  <c r="I13" i="5"/>
  <c r="I8" i="5" l="1"/>
  <c r="I7" i="5"/>
  <c r="I9" i="5"/>
  <c r="I5" i="5"/>
  <c r="I6" i="5"/>
  <c r="M5" i="5"/>
  <c r="M7" i="5"/>
  <c r="I10" i="5"/>
  <c r="I11" i="5"/>
  <c r="I12" i="5"/>
  <c r="M6" i="5"/>
  <c r="M8" i="5" l="1"/>
  <c r="M9" i="5"/>
  <c r="C11" i="5"/>
  <c r="E13" i="5"/>
  <c r="C14" i="5" s="1"/>
  <c r="C12" i="5"/>
  <c r="E12" i="5" s="1"/>
  <c r="I15" i="5"/>
  <c r="M15" i="5" l="1"/>
  <c r="E11" i="5"/>
  <c r="C13" i="5"/>
</calcChain>
</file>

<file path=xl/comments1.xml><?xml version="1.0" encoding="utf-8"?>
<comments xmlns="http://schemas.openxmlformats.org/spreadsheetml/2006/main">
  <authors>
    <author>예스폼_박준성</author>
  </authors>
  <commentList>
    <comment ref="B5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날짜형식('yyyy-mm-dd')으로 입력합니다.</t>
        </r>
      </text>
    </comment>
    <comment ref="J5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세액구분(별도/포함/없음)에 따라 계산됩니다.</t>
        </r>
      </text>
    </comment>
    <comment ref="S6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검색내역의 시작일자('yyyy-mm-dd')를 입력합니다.</t>
        </r>
      </text>
    </comment>
    <comment ref="S7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검색내역의 종료일자('yyyy-mm-dd')를 입력합니다.</t>
        </r>
      </text>
    </comment>
    <comment ref="S8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품목이 공란인 경우 전체현황이 표시됩니다.</t>
        </r>
      </text>
    </comment>
    <comment ref="S16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품목이 공란인 경우 전체현황이 표시됩니다.</t>
        </r>
      </text>
    </comment>
  </commentList>
</comments>
</file>

<file path=xl/comments2.xml><?xml version="1.0" encoding="utf-8"?>
<comments xmlns="http://schemas.openxmlformats.org/spreadsheetml/2006/main">
  <authors>
    <author>예스폼_박준성</author>
  </authors>
  <commentList>
    <comment ref="B5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선택한 품목의 판매내역이 계산되어 표시됩니다.</t>
        </r>
      </text>
    </comment>
    <comment ref="B6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선택한 품목의 판매내역이 계산되어 표시됩니다.</t>
        </r>
      </text>
    </comment>
    <comment ref="B12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공헌이익 :</t>
        </r>
        <r>
          <rPr>
            <sz val="8"/>
            <color indexed="63"/>
            <rFont val="맑은 고딕"/>
            <family val="3"/>
            <charset val="129"/>
          </rPr>
          <t xml:space="preserve"> 매출액 - 변동비</t>
        </r>
      </text>
    </comment>
    <comment ref="B13" authorId="0" shapeId="0">
      <text>
        <r>
          <rPr>
            <b/>
            <sz val="8"/>
            <color indexed="63"/>
            <rFont val="맑은 고딕"/>
            <family val="3"/>
            <charset val="129"/>
          </rPr>
          <t xml:space="preserve">BEP 판매량 : </t>
        </r>
        <r>
          <rPr>
            <sz val="8"/>
            <color indexed="63"/>
            <rFont val="맑은 고딕"/>
            <family val="3"/>
            <charset val="129"/>
          </rPr>
          <t>고정비 / 단위당 공헌이익</t>
        </r>
      </text>
    </comment>
    <comment ref="D13" authorId="0" shapeId="0">
      <text>
        <r>
          <rPr>
            <b/>
            <sz val="8"/>
            <color indexed="63"/>
            <rFont val="맑은 고딕"/>
            <family val="3"/>
            <charset val="129"/>
          </rPr>
          <t xml:space="preserve">BEP 매출액 : </t>
        </r>
        <r>
          <rPr>
            <sz val="8"/>
            <color indexed="63"/>
            <rFont val="맑은 고딕"/>
            <family val="3"/>
            <charset val="129"/>
          </rPr>
          <t>고정비 / (1 - 변동비 / 매출액)</t>
        </r>
      </text>
    </comment>
    <comment ref="C18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선택한 품목의 연도별 판매내역과
월별 판매내역이 계산되어 표시됩니다.</t>
        </r>
      </text>
    </comment>
    <comment ref="D18" authorId="0" shapeId="0">
      <text>
        <r>
          <rPr>
            <b/>
            <sz val="8"/>
            <color indexed="63"/>
            <rFont val="맑은 고딕"/>
            <family val="3"/>
            <charset val="129"/>
          </rPr>
          <t>시뮬레이션을 위한 가상의 판매가, 판매량, 고정비용,
변동비용을 입력합니다.</t>
        </r>
      </text>
    </comment>
    <comment ref="B23" authorId="0" shapeId="0">
      <text>
        <r>
          <rPr>
            <b/>
            <sz val="8"/>
            <color indexed="63"/>
            <rFont val="맑은 고딕"/>
            <family val="3"/>
            <charset val="129"/>
          </rPr>
          <t xml:space="preserve">총 변동비 : </t>
        </r>
        <r>
          <rPr>
            <sz val="8"/>
            <color indexed="63"/>
            <rFont val="맑은 고딕"/>
            <family val="3"/>
            <charset val="129"/>
          </rPr>
          <t>단위당 변동비 * 판매량</t>
        </r>
      </text>
    </comment>
    <comment ref="B26" authorId="0" shapeId="0">
      <text>
        <r>
          <rPr>
            <b/>
            <sz val="8"/>
            <color indexed="63"/>
            <rFont val="맑은 고딕"/>
            <family val="3"/>
            <charset val="129"/>
          </rPr>
          <t xml:space="preserve">BEP 판매량 : </t>
        </r>
        <r>
          <rPr>
            <sz val="8"/>
            <color indexed="63"/>
            <rFont val="맑은 고딕"/>
            <family val="3"/>
            <charset val="129"/>
          </rPr>
          <t>고정비 / 단위당 공헌이익</t>
        </r>
      </text>
    </comment>
    <comment ref="B27" authorId="0" shapeId="0">
      <text>
        <r>
          <rPr>
            <b/>
            <sz val="8"/>
            <color indexed="63"/>
            <rFont val="맑은 고딕"/>
            <family val="3"/>
            <charset val="129"/>
          </rPr>
          <t xml:space="preserve">BEP 매출액 : </t>
        </r>
        <r>
          <rPr>
            <sz val="8"/>
            <color indexed="63"/>
            <rFont val="맑은 고딕"/>
            <family val="3"/>
            <charset val="129"/>
          </rPr>
          <t>고정비 / (1 - 변동비 / 매출액)</t>
        </r>
      </text>
    </comment>
  </commentList>
</comments>
</file>

<file path=xl/sharedStrings.xml><?xml version="1.0" encoding="utf-8"?>
<sst xmlns="http://schemas.openxmlformats.org/spreadsheetml/2006/main" count="94" uniqueCount="85">
  <si>
    <t>품목</t>
    <phoneticPr fontId="2" type="noConversion"/>
  </si>
  <si>
    <t>월</t>
    <phoneticPr fontId="2" type="noConversion"/>
  </si>
  <si>
    <t>연도</t>
    <phoneticPr fontId="2" type="noConversion"/>
  </si>
  <si>
    <t>합계</t>
    <phoneticPr fontId="2" type="noConversion"/>
  </si>
  <si>
    <t>비율</t>
    <phoneticPr fontId="2" type="noConversion"/>
  </si>
  <si>
    <t>고정항목</t>
    <phoneticPr fontId="2" type="noConversion"/>
  </si>
  <si>
    <t>고정비용(월)</t>
    <phoneticPr fontId="2" type="noConversion"/>
  </si>
  <si>
    <t>품목정보</t>
    <phoneticPr fontId="2" type="noConversion"/>
  </si>
  <si>
    <t>변동항목</t>
    <phoneticPr fontId="2" type="noConversion"/>
  </si>
  <si>
    <t>판매내역</t>
    <phoneticPr fontId="2" type="noConversion"/>
  </si>
  <si>
    <t>판매일자</t>
    <phoneticPr fontId="2" type="noConversion"/>
  </si>
  <si>
    <t>규격 · 사양</t>
    <phoneticPr fontId="2" type="noConversion"/>
  </si>
  <si>
    <t>단위</t>
    <phoneticPr fontId="2" type="noConversion"/>
  </si>
  <si>
    <t>비고</t>
    <phoneticPr fontId="2" type="noConversion"/>
  </si>
  <si>
    <t>품목</t>
    <phoneticPr fontId="2" type="noConversion"/>
  </si>
  <si>
    <t>규격 · 사양</t>
    <phoneticPr fontId="2" type="noConversion"/>
  </si>
  <si>
    <t>단위</t>
    <phoneticPr fontId="2" type="noConversion"/>
  </si>
  <si>
    <r>
      <t xml:space="preserve"> 손익계산표 |</t>
    </r>
    <r>
      <rPr>
        <b/>
        <sz val="12"/>
        <color theme="0"/>
        <rFont val="맑은 고딕"/>
        <family val="3"/>
        <charset val="129"/>
        <scheme val="minor"/>
      </rPr>
      <t xml:space="preserve"> 판매내역</t>
    </r>
    <phoneticPr fontId="3" type="noConversion"/>
  </si>
  <si>
    <t>세액구분</t>
    <phoneticPr fontId="2" type="noConversion"/>
  </si>
  <si>
    <t>세액</t>
    <phoneticPr fontId="2" type="noConversion"/>
  </si>
  <si>
    <t>세액구분</t>
    <phoneticPr fontId="2" type="noConversion"/>
  </si>
  <si>
    <t>없음</t>
    <phoneticPr fontId="2" type="noConversion"/>
  </si>
  <si>
    <t>별도</t>
    <phoneticPr fontId="2" type="noConversion"/>
  </si>
  <si>
    <t>포함</t>
    <phoneticPr fontId="2" type="noConversion"/>
  </si>
  <si>
    <t>연도</t>
    <phoneticPr fontId="2" type="noConversion"/>
  </si>
  <si>
    <t>월</t>
    <phoneticPr fontId="2" type="noConversion"/>
  </si>
  <si>
    <t>품목</t>
    <phoneticPr fontId="2" type="noConversion"/>
  </si>
  <si>
    <t>공급가액</t>
    <phoneticPr fontId="2" type="noConversion"/>
  </si>
  <si>
    <t>수량</t>
  </si>
  <si>
    <t>공급가액</t>
  </si>
  <si>
    <t>공급가액</t>
    <phoneticPr fontId="2" type="noConversion"/>
  </si>
  <si>
    <t>세액</t>
  </si>
  <si>
    <t>합계</t>
  </si>
  <si>
    <t>시작일자</t>
    <phoneticPr fontId="2" type="noConversion"/>
  </si>
  <si>
    <t>종료일자</t>
    <phoneticPr fontId="2" type="noConversion"/>
  </si>
  <si>
    <t>시작일자</t>
    <phoneticPr fontId="2" type="noConversion"/>
  </si>
  <si>
    <t>종료일자</t>
    <phoneticPr fontId="2" type="noConversion"/>
  </si>
  <si>
    <t>품목</t>
    <phoneticPr fontId="2" type="noConversion"/>
  </si>
  <si>
    <t>구분</t>
    <phoneticPr fontId="2" type="noConversion"/>
  </si>
  <si>
    <t>판매량</t>
    <phoneticPr fontId="2" type="noConversion"/>
  </si>
  <si>
    <t>매출액</t>
    <phoneticPr fontId="2" type="noConversion"/>
  </si>
  <si>
    <t>규격 · 사양</t>
    <phoneticPr fontId="2" type="noConversion"/>
  </si>
  <si>
    <t>손익계산표 시트 - 시뮬레이션</t>
    <phoneticPr fontId="2" type="noConversion"/>
  </si>
  <si>
    <t>판매내역 시트 - 검색</t>
    <phoneticPr fontId="2" type="noConversion"/>
  </si>
  <si>
    <t>건수</t>
    <phoneticPr fontId="2" type="noConversion"/>
  </si>
  <si>
    <t>수량</t>
    <phoneticPr fontId="2" type="noConversion"/>
  </si>
  <si>
    <t>손익액(근사치)</t>
    <phoneticPr fontId="2" type="noConversion"/>
  </si>
  <si>
    <t>공헌이익(근사치)</t>
    <phoneticPr fontId="2" type="noConversion"/>
  </si>
  <si>
    <t>손익액(근사치)</t>
    <phoneticPr fontId="2" type="noConversion"/>
  </si>
  <si>
    <r>
      <t xml:space="preserve"> 손익계산표 |</t>
    </r>
    <r>
      <rPr>
        <b/>
        <sz val="12"/>
        <color theme="0"/>
        <rFont val="맑은 고딕"/>
        <family val="3"/>
        <charset val="129"/>
        <scheme val="minor"/>
      </rPr>
      <t xml:space="preserve"> 손익계산표</t>
    </r>
    <phoneticPr fontId="3" type="noConversion"/>
  </si>
  <si>
    <t>판매수량</t>
    <phoneticPr fontId="2" type="noConversion"/>
  </si>
  <si>
    <t>판매가</t>
    <phoneticPr fontId="2" type="noConversion"/>
  </si>
  <si>
    <t>판매금액</t>
    <phoneticPr fontId="2" type="noConversion"/>
  </si>
  <si>
    <t>판매금액</t>
    <phoneticPr fontId="2" type="noConversion"/>
  </si>
  <si>
    <t>판매건수</t>
    <phoneticPr fontId="2" type="noConversion"/>
  </si>
  <si>
    <t>판매가</t>
    <phoneticPr fontId="2" type="noConversion"/>
  </si>
  <si>
    <t>매출액</t>
    <phoneticPr fontId="2" type="noConversion"/>
  </si>
  <si>
    <t>판매량</t>
    <phoneticPr fontId="2" type="noConversion"/>
  </si>
  <si>
    <t>판매량</t>
    <phoneticPr fontId="2" type="noConversion"/>
  </si>
  <si>
    <t>판매내역 시트 -월별현황</t>
    <phoneticPr fontId="2" type="noConversion"/>
  </si>
  <si>
    <t>구분</t>
    <phoneticPr fontId="2" type="noConversion"/>
  </si>
  <si>
    <t>합계</t>
    <phoneticPr fontId="2" type="noConversion"/>
  </si>
  <si>
    <t>연도</t>
    <phoneticPr fontId="2" type="noConversion"/>
  </si>
  <si>
    <t>연도</t>
    <phoneticPr fontId="2" type="noConversion"/>
  </si>
  <si>
    <t>품목</t>
    <phoneticPr fontId="2" type="noConversion"/>
  </si>
  <si>
    <t>판매금액</t>
    <phoneticPr fontId="2" type="noConversion"/>
  </si>
  <si>
    <t>월</t>
    <phoneticPr fontId="2" type="noConversion"/>
  </si>
  <si>
    <t>연도</t>
    <phoneticPr fontId="2" type="noConversion"/>
  </si>
  <si>
    <t>공헌이익률(근사치)</t>
    <phoneticPr fontId="2" type="noConversion"/>
  </si>
  <si>
    <t>변동비용(단위당)</t>
    <phoneticPr fontId="2" type="noConversion"/>
  </si>
  <si>
    <t>합계</t>
    <phoneticPr fontId="2" type="noConversion"/>
  </si>
  <si>
    <t>현황</t>
    <phoneticPr fontId="2" type="noConversion"/>
  </si>
  <si>
    <t>가상분석</t>
    <phoneticPr fontId="2" type="noConversion"/>
  </si>
  <si>
    <t>손익계산표(검색조건별 현황)</t>
    <phoneticPr fontId="2" type="noConversion"/>
  </si>
  <si>
    <t>손익계산표(가상분석)</t>
    <phoneticPr fontId="2" type="noConversion"/>
  </si>
  <si>
    <t>판매가(단위당)</t>
    <phoneticPr fontId="2" type="noConversion"/>
  </si>
  <si>
    <t>판매가(단위당)</t>
    <phoneticPr fontId="2" type="noConversion"/>
  </si>
  <si>
    <t>단위당 공헌이익</t>
    <phoneticPr fontId="2" type="noConversion"/>
  </si>
  <si>
    <t>단위당 공헌이익률</t>
    <phoneticPr fontId="2" type="noConversion"/>
  </si>
  <si>
    <t>BEP 판매량(근사치)</t>
    <phoneticPr fontId="2" type="noConversion"/>
  </si>
  <si>
    <t>BEP 매출액(근사치)</t>
    <phoneticPr fontId="2" type="noConversion"/>
  </si>
  <si>
    <t>단위당 변동비합계</t>
    <phoneticPr fontId="2" type="noConversion"/>
  </si>
  <si>
    <t>고정비합계</t>
    <phoneticPr fontId="2" type="noConversion"/>
  </si>
  <si>
    <t>변동비합계</t>
    <phoneticPr fontId="2" type="noConversion"/>
  </si>
  <si>
    <t>BEP 매출액(근사치)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</si>
</sst>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;[Red]\-#,##0\ "/>
    <numFmt numFmtId="177" formatCode="0.0%"/>
    <numFmt numFmtId="178" formatCode="General&quot;년&quot;"/>
    <numFmt numFmtId="179" formatCode="General&quot;월&quot;"/>
  </numFmts>
  <fonts count="33" x14ac:knownFonts="1">
    <font>
      <sz val="9"/>
      <color theme="1"/>
      <name val="맑은 고딕"/>
      <family val="2"/>
      <charset val="129"/>
    </font>
    <font>
      <b/>
      <sz val="17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2"/>
      <charset val="129"/>
      <scheme val="major"/>
    </font>
    <font>
      <sz val="9"/>
      <color theme="1" tint="0.249977111117893"/>
      <name val="Verdana"/>
      <family val="2"/>
    </font>
    <font>
      <sz val="9"/>
      <color theme="1" tint="0.249977111117893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9"/>
      <color theme="5" tint="-0.249977111117893"/>
      <name val="맑은 고딕"/>
      <family val="3"/>
      <charset val="129"/>
      <scheme val="major"/>
    </font>
    <font>
      <b/>
      <sz val="9"/>
      <color theme="5" tint="-0.249977111117893"/>
      <name val="Verdana"/>
      <family val="2"/>
    </font>
    <font>
      <b/>
      <sz val="9"/>
      <color theme="7" tint="-0.249977111117893"/>
      <name val="Verdana"/>
      <family val="2"/>
    </font>
    <font>
      <b/>
      <sz val="9"/>
      <color theme="1" tint="0.249977111117893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  <scheme val="major"/>
    </font>
    <font>
      <b/>
      <sz val="9"/>
      <color theme="4" tint="-0.499984740745262"/>
      <name val="맑은 고딕"/>
      <family val="2"/>
      <charset val="129"/>
      <scheme val="major"/>
    </font>
    <font>
      <b/>
      <sz val="9"/>
      <color theme="4" tint="-0.499984740745262"/>
      <name val="맑은 고딕"/>
      <family val="3"/>
      <charset val="129"/>
      <scheme val="major"/>
    </font>
    <font>
      <b/>
      <sz val="9"/>
      <color theme="4" tint="-0.499984740745262"/>
      <name val="Verdana"/>
      <family val="2"/>
    </font>
    <font>
      <b/>
      <sz val="12"/>
      <color theme="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ajor"/>
    </font>
    <font>
      <b/>
      <sz val="9"/>
      <color theme="1" tint="0.249977111117893"/>
      <name val="Verdana"/>
      <family val="2"/>
    </font>
    <font>
      <b/>
      <sz val="9"/>
      <color theme="1" tint="0.249977111117893"/>
      <name val="맑은 고딕"/>
      <family val="3"/>
      <charset val="129"/>
      <scheme val="minor"/>
    </font>
    <font>
      <b/>
      <sz val="8"/>
      <color indexed="63"/>
      <name val="맑은 고딕"/>
      <family val="3"/>
      <charset val="129"/>
    </font>
    <font>
      <b/>
      <sz val="9"/>
      <color theme="6" tint="-0.499984740745262"/>
      <name val="맑은 고딕"/>
      <family val="2"/>
      <charset val="129"/>
      <scheme val="major"/>
    </font>
    <font>
      <sz val="9"/>
      <color theme="1"/>
      <name val="맑은 고딕"/>
      <family val="3"/>
      <charset val="129"/>
    </font>
    <font>
      <sz val="9"/>
      <color theme="1" tint="0.249977111117893"/>
      <name val="Verdana"/>
    </font>
    <font>
      <sz val="9"/>
      <color theme="1" tint="0.249977111117893"/>
      <name val="맑은 고딕"/>
      <family val="3"/>
      <charset val="129"/>
      <scheme val="major"/>
    </font>
    <font>
      <sz val="8"/>
      <color indexed="63"/>
      <name val="맑은 고딕"/>
      <family val="3"/>
      <charset val="129"/>
    </font>
    <font>
      <b/>
      <sz val="9"/>
      <color theme="3"/>
      <name val="맑은 고딕"/>
      <family val="3"/>
      <charset val="129"/>
      <scheme val="major"/>
    </font>
    <font>
      <b/>
      <sz val="9"/>
      <color theme="4" tint="-0.249977111117893"/>
      <name val="맑은 고딕"/>
      <family val="3"/>
      <charset val="129"/>
    </font>
    <font>
      <b/>
      <sz val="9"/>
      <color theme="4" tint="-0.249977111117893"/>
      <name val="Verdana"/>
      <family val="2"/>
    </font>
    <font>
      <b/>
      <sz val="9"/>
      <color theme="5" tint="-0.249977111117893"/>
      <name val="맑은 고딕"/>
      <family val="3"/>
      <charset val="129"/>
    </font>
    <font>
      <b/>
      <sz val="9"/>
      <color theme="6" tint="-0.24997711111789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medium">
        <color theme="8" tint="-0.2499465926084170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/>
      <top/>
      <bottom style="thin">
        <color theme="5"/>
      </bottom>
      <diagonal/>
    </border>
    <border>
      <left/>
      <right/>
      <top/>
      <bottom style="medium">
        <color theme="4"/>
      </bottom>
      <diagonal/>
    </border>
    <border>
      <left style="thin">
        <color theme="4" tint="-9.9978637043366805E-2"/>
      </left>
      <right/>
      <top style="thin">
        <color theme="4" tint="-9.9978637043366805E-2"/>
      </top>
      <bottom style="thin">
        <color theme="4" tint="-9.9978637043366805E-2"/>
      </bottom>
      <diagonal/>
    </border>
    <border>
      <left/>
      <right/>
      <top style="thin">
        <color theme="4" tint="-9.9978637043366805E-2"/>
      </top>
      <bottom style="thin">
        <color theme="4" tint="-9.9978637043366805E-2"/>
      </bottom>
      <diagonal/>
    </border>
    <border>
      <left/>
      <right style="thin">
        <color theme="4" tint="-9.9978637043366805E-2"/>
      </right>
      <top style="thin">
        <color theme="4" tint="-9.9978637043366805E-2"/>
      </top>
      <bottom style="thin">
        <color theme="4" tint="-9.9978637043366805E-2"/>
      </bottom>
      <diagonal/>
    </border>
    <border>
      <left/>
      <right/>
      <top/>
      <bottom style="medium">
        <color theme="4" tint="-9.9978637043366805E-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499984740745262"/>
      </bottom>
      <diagonal/>
    </border>
    <border>
      <left/>
      <right/>
      <top/>
      <bottom style="medium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medium">
        <color theme="5"/>
      </top>
      <bottom/>
      <diagonal/>
    </border>
    <border>
      <left/>
      <right style="thin">
        <color theme="0" tint="-0.14996795556505021"/>
      </right>
      <top/>
      <bottom style="thin">
        <color theme="5"/>
      </bottom>
      <diagonal/>
    </border>
    <border>
      <left/>
      <right style="thin">
        <color theme="0" tint="-0.14996795556505021"/>
      </right>
      <top style="medium">
        <color theme="4" tint="-9.9978637043366805E-2"/>
      </top>
      <bottom/>
      <diagonal/>
    </border>
    <border>
      <left/>
      <right style="thin">
        <color theme="0" tint="-0.14996795556505021"/>
      </right>
      <top/>
      <bottom style="thin">
        <color theme="4" tint="-9.9978637043366805E-2"/>
      </bottom>
      <diagonal/>
    </border>
    <border>
      <left/>
      <right/>
      <top style="thin">
        <color theme="0" tint="-0.14993743705557422"/>
      </top>
      <bottom style="thin">
        <color theme="0" tint="-0.499984740745262"/>
      </bottom>
      <diagonal/>
    </border>
    <border>
      <left/>
      <right/>
      <top style="medium">
        <color theme="5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5" tint="0.59996337778862885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theme="3" tint="0.39991454817346722"/>
      </top>
      <bottom style="thin">
        <color theme="0" tint="-0.14996795556505021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0" tint="-0.14996795556505021"/>
      </bottom>
      <diagonal/>
    </border>
    <border>
      <left/>
      <right/>
      <top style="thin">
        <color theme="3" tint="0.39994506668294322"/>
      </top>
      <bottom style="thin">
        <color theme="0" tint="-0.14996795556505021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0" tint="-0.14996795556505021"/>
      </bottom>
      <diagonal/>
    </border>
    <border>
      <left style="thin">
        <color theme="3" tint="0.39994506668294322"/>
      </left>
      <right/>
      <top style="thin">
        <color theme="0" tint="-0.14996795556505021"/>
      </top>
      <bottom style="thin">
        <color theme="3" tint="0.39994506668294322"/>
      </bottom>
      <diagonal/>
    </border>
    <border>
      <left/>
      <right/>
      <top style="thin">
        <color theme="0" tint="-0.14996795556505021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0" tint="-0.14996795556505021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5" tint="0.59996337778862885"/>
      </top>
      <bottom style="thin">
        <color theme="0" tint="-0.499984740745262"/>
      </bottom>
      <diagonal/>
    </border>
    <border>
      <left/>
      <right/>
      <top style="thin">
        <color theme="5" tint="0.59996337778862885"/>
      </top>
      <bottom style="thin">
        <color theme="5" tint="0.59996337778862885"/>
      </bottom>
      <diagonal/>
    </border>
  </borders>
  <cellStyleXfs count="7">
    <xf numFmtId="0" fontId="0" fillId="0" borderId="0">
      <alignment vertical="center"/>
    </xf>
    <xf numFmtId="0" fontId="5" fillId="0" borderId="1">
      <alignment horizontal="center" vertical="center" shrinkToFit="1"/>
    </xf>
    <xf numFmtId="0" fontId="4" fillId="0" borderId="2">
      <alignment horizontal="center" vertical="center" shrinkToFit="1"/>
    </xf>
    <xf numFmtId="0" fontId="4" fillId="0" borderId="3">
      <alignment horizontal="center" vertical="center" shrinkToFit="1"/>
    </xf>
    <xf numFmtId="0" fontId="5" fillId="0" borderId="20">
      <alignment horizontal="center" vertical="center" shrinkToFit="1"/>
    </xf>
    <xf numFmtId="0" fontId="9" fillId="0" borderId="11">
      <alignment horizontal="center" vertical="center" shrinkToFit="1"/>
    </xf>
    <xf numFmtId="0" fontId="23" fillId="0" borderId="29" applyFont="0">
      <alignment horizontal="center" vertical="center" shrinkToFit="1"/>
    </xf>
  </cellStyleXfs>
  <cellXfs count="1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2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6" fillId="0" borderId="10" xfId="0" applyNumberFormat="1" applyFont="1" applyBorder="1" applyAlignment="1">
      <alignment vertical="center" shrinkToFit="1"/>
    </xf>
    <xf numFmtId="0" fontId="4" fillId="0" borderId="0" xfId="3" applyNumberFormat="1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11" fillId="0" borderId="14" xfId="0" applyNumberFormat="1" applyFont="1" applyBorder="1" applyAlignment="1">
      <alignment vertical="center" shrinkToFit="1"/>
    </xf>
    <xf numFmtId="177" fontId="11" fillId="0" borderId="15" xfId="0" applyNumberFormat="1" applyFont="1" applyBorder="1" applyAlignment="1">
      <alignment vertical="center" shrinkToFit="1"/>
    </xf>
    <xf numFmtId="176" fontId="6" fillId="0" borderId="0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177" fontId="11" fillId="2" borderId="10" xfId="0" applyNumberFormat="1" applyFont="1" applyFill="1" applyBorder="1" applyAlignment="1">
      <alignment vertical="center" shrinkToFit="1"/>
    </xf>
    <xf numFmtId="177" fontId="11" fillId="2" borderId="0" xfId="0" applyNumberFormat="1" applyFont="1" applyFill="1" applyBorder="1" applyAlignment="1">
      <alignment vertical="center" shrinkToFit="1"/>
    </xf>
    <xf numFmtId="177" fontId="11" fillId="2" borderId="19" xfId="0" applyNumberFormat="1" applyFont="1" applyFill="1" applyBorder="1" applyAlignment="1">
      <alignment vertical="center" shrinkToFit="1"/>
    </xf>
    <xf numFmtId="0" fontId="4" fillId="0" borderId="0" xfId="2" applyBorder="1">
      <alignment horizontal="center" vertical="center" shrinkToFit="1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3" borderId="0" xfId="0" applyNumberFormat="1" applyFont="1" applyFill="1" applyBorder="1" applyAlignment="1" applyProtection="1">
      <alignment vertical="center"/>
    </xf>
    <xf numFmtId="0" fontId="0" fillId="3" borderId="0" xfId="0" applyFill="1">
      <alignment vertical="center"/>
    </xf>
    <xf numFmtId="0" fontId="0" fillId="0" borderId="0" xfId="0" applyFill="1">
      <alignment vertical="center"/>
    </xf>
    <xf numFmtId="176" fontId="17" fillId="0" borderId="22" xfId="0" applyNumberFormat="1" applyFont="1" applyBorder="1" applyAlignment="1">
      <alignment vertical="center" shrinkToFit="1"/>
    </xf>
    <xf numFmtId="177" fontId="17" fillId="0" borderId="23" xfId="0" applyNumberFormat="1" applyFont="1" applyBorder="1" applyAlignment="1">
      <alignment vertical="center" shrinkToFit="1"/>
    </xf>
    <xf numFmtId="0" fontId="19" fillId="0" borderId="0" xfId="0" applyFont="1">
      <alignment vertical="center"/>
    </xf>
    <xf numFmtId="14" fontId="6" fillId="0" borderId="0" xfId="0" applyNumberFormat="1" applyFont="1" applyFill="1" applyAlignment="1">
      <alignment horizontal="center" vertical="center" shrinkToFit="1"/>
    </xf>
    <xf numFmtId="176" fontId="6" fillId="0" borderId="0" xfId="0" applyNumberFormat="1" applyFont="1" applyAlignment="1">
      <alignment vertical="center" shrinkToFit="1"/>
    </xf>
    <xf numFmtId="0" fontId="7" fillId="0" borderId="0" xfId="0" applyFont="1">
      <alignment vertical="center"/>
    </xf>
    <xf numFmtId="0" fontId="7" fillId="0" borderId="0" xfId="0" applyNumberFormat="1" applyFont="1" applyAlignment="1">
      <alignment horizontal="center" vertical="center" shrinkToFit="1"/>
    </xf>
    <xf numFmtId="14" fontId="6" fillId="0" borderId="0" xfId="0" applyNumberFormat="1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NumberFormat="1" applyFont="1" applyFill="1" applyAlignment="1">
      <alignment horizontal="center" vertical="center" shrinkToFit="1"/>
    </xf>
    <xf numFmtId="0" fontId="7" fillId="0" borderId="0" xfId="0" applyFont="1" applyFill="1" applyAlignment="1">
      <alignment horizontal="center" vertical="center" shrinkToFit="1"/>
    </xf>
    <xf numFmtId="176" fontId="6" fillId="0" borderId="0" xfId="0" applyNumberFormat="1" applyFont="1" applyFill="1" applyAlignment="1">
      <alignment vertical="center" shrinkToFit="1"/>
    </xf>
    <xf numFmtId="176" fontId="6" fillId="4" borderId="0" xfId="0" applyNumberFormat="1" applyFont="1" applyFill="1" applyAlignment="1">
      <alignment vertical="center" shrinkToFi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1" fontId="10" fillId="0" borderId="13" xfId="0" applyNumberFormat="1" applyFont="1" applyBorder="1" applyAlignment="1">
      <alignment horizontal="left" vertical="center" shrinkToFit="1"/>
    </xf>
    <xf numFmtId="41" fontId="16" fillId="0" borderId="21" xfId="0" applyNumberFormat="1" applyFont="1" applyBorder="1" applyAlignment="1">
      <alignment horizontal="left" vertical="center" shrinkToFit="1"/>
    </xf>
    <xf numFmtId="0" fontId="10" fillId="0" borderId="3" xfId="3" applyNumberFormat="1" applyFont="1" applyBorder="1" applyAlignment="1">
      <alignment horizontal="center" vertical="center" shrinkToFit="1"/>
    </xf>
    <xf numFmtId="0" fontId="0" fillId="0" borderId="3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4" xfId="0" applyBorder="1" applyAlignment="1">
      <alignment horizontal="center" vertical="center"/>
    </xf>
    <xf numFmtId="41" fontId="14" fillId="0" borderId="26" xfId="0" applyNumberFormat="1" applyFont="1" applyBorder="1" applyAlignment="1">
      <alignment horizontal="left" vertical="center" shrinkToFit="1"/>
    </xf>
    <xf numFmtId="41" fontId="14" fillId="0" borderId="27" xfId="0" applyNumberFormat="1" applyFont="1" applyBorder="1" applyAlignment="1">
      <alignment horizontal="left" vertical="center" shrinkToFit="1"/>
    </xf>
    <xf numFmtId="41" fontId="14" fillId="0" borderId="28" xfId="0" applyNumberFormat="1" applyFont="1" applyBorder="1" applyAlignment="1">
      <alignment horizontal="left" vertical="center" shrinkToFit="1"/>
    </xf>
    <xf numFmtId="14" fontId="20" fillId="0" borderId="25" xfId="0" applyNumberFormat="1" applyFont="1" applyBorder="1" applyAlignment="1">
      <alignment horizontal="left" vertical="center" indent="1" shrinkToFit="1"/>
    </xf>
    <xf numFmtId="14" fontId="0" fillId="0" borderId="33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24" fillId="0" borderId="5" xfId="0" quotePrefix="1" applyNumberFormat="1" applyFont="1" applyBorder="1">
      <alignment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15" fillId="0" borderId="24" xfId="4" applyFont="1" applyBorder="1" applyAlignment="1">
      <alignment horizontal="center" vertical="center" shrinkToFit="1"/>
    </xf>
    <xf numFmtId="0" fontId="5" fillId="0" borderId="24" xfId="4" applyBorder="1" applyAlignment="1">
      <alignment horizontal="center" vertical="center" shrinkToFit="1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14" fontId="25" fillId="0" borderId="0" xfId="0" applyNumberFormat="1" applyFont="1" applyFill="1" applyAlignment="1">
      <alignment horizontal="center" vertical="center" shrinkToFit="1"/>
    </xf>
    <xf numFmtId="0" fontId="26" fillId="0" borderId="0" xfId="0" applyNumberFormat="1" applyFont="1" applyFill="1" applyAlignment="1">
      <alignment horizontal="center" vertical="center" shrinkToFit="1"/>
    </xf>
    <xf numFmtId="176" fontId="25" fillId="0" borderId="0" xfId="0" applyNumberFormat="1" applyFont="1" applyFill="1" applyAlignment="1">
      <alignment vertical="center" shrinkToFit="1"/>
    </xf>
    <xf numFmtId="176" fontId="26" fillId="4" borderId="0" xfId="0" applyNumberFormat="1" applyFont="1" applyFill="1" applyAlignment="1">
      <alignment vertical="center" shrinkToFit="1"/>
    </xf>
    <xf numFmtId="176" fontId="25" fillId="4" borderId="0" xfId="0" applyNumberFormat="1" applyFont="1" applyFill="1" applyAlignment="1">
      <alignment vertical="center" shrinkToFit="1"/>
    </xf>
    <xf numFmtId="0" fontId="26" fillId="0" borderId="0" xfId="0" applyNumberFormat="1" applyFont="1" applyAlignment="1">
      <alignment horizontal="center" vertical="center" shrinkToFit="1"/>
    </xf>
    <xf numFmtId="41" fontId="14" fillId="0" borderId="37" xfId="0" applyNumberFormat="1" applyFont="1" applyBorder="1" applyAlignment="1">
      <alignment horizontal="left" vertical="center" shrinkToFit="1"/>
    </xf>
    <xf numFmtId="41" fontId="14" fillId="0" borderId="12" xfId="0" applyNumberFormat="1" applyFont="1" applyBorder="1" applyAlignment="1">
      <alignment horizontal="left" vertical="center" shrinkToFit="1"/>
    </xf>
    <xf numFmtId="41" fontId="14" fillId="0" borderId="38" xfId="0" applyNumberFormat="1" applyFont="1" applyBorder="1" applyAlignment="1">
      <alignment horizontal="left" vertical="center" shrinkToFit="1"/>
    </xf>
    <xf numFmtId="41" fontId="14" fillId="0" borderId="39" xfId="0" applyNumberFormat="1" applyFont="1" applyBorder="1" applyAlignment="1">
      <alignment horizontal="left" vertical="center" shrinkToFit="1"/>
    </xf>
    <xf numFmtId="41" fontId="14" fillId="0" borderId="40" xfId="0" applyNumberFormat="1" applyFont="1" applyBorder="1" applyAlignment="1">
      <alignment horizontal="left" vertical="center" shrinkToFit="1"/>
    </xf>
    <xf numFmtId="41" fontId="8" fillId="0" borderId="0" xfId="0" applyNumberFormat="1" applyFont="1" applyAlignment="1">
      <alignment horizontal="left" vertical="center"/>
    </xf>
    <xf numFmtId="176" fontId="0" fillId="0" borderId="5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5" fillId="0" borderId="20" xfId="4">
      <alignment horizontal="center" vertical="center" shrinkToFit="1"/>
    </xf>
    <xf numFmtId="178" fontId="20" fillId="0" borderId="26" xfId="0" applyNumberFormat="1" applyFont="1" applyBorder="1" applyAlignment="1">
      <alignment horizontal="left" vertical="center" indent="1" shrinkToFit="1"/>
    </xf>
    <xf numFmtId="0" fontId="21" fillId="0" borderId="41" xfId="0" applyNumberFormat="1" applyFont="1" applyBorder="1" applyAlignment="1">
      <alignment horizontal="left" vertical="center" indent="1" shrinkToFit="1"/>
    </xf>
    <xf numFmtId="0" fontId="4" fillId="0" borderId="3" xfId="3">
      <alignment horizontal="center" vertical="center" shrinkToFit="1"/>
    </xf>
    <xf numFmtId="41" fontId="10" fillId="0" borderId="26" xfId="0" applyNumberFormat="1" applyFont="1" applyFill="1" applyBorder="1" applyAlignment="1">
      <alignment horizontal="left" vertical="center" shrinkToFit="1"/>
    </xf>
    <xf numFmtId="41" fontId="10" fillId="0" borderId="25" xfId="0" applyNumberFormat="1" applyFont="1" applyFill="1" applyBorder="1" applyAlignment="1">
      <alignment horizontal="left" vertical="center" shrinkToFit="1"/>
    </xf>
    <xf numFmtId="41" fontId="10" fillId="0" borderId="41" xfId="0" applyNumberFormat="1" applyFont="1" applyFill="1" applyBorder="1" applyAlignment="1">
      <alignment horizontal="left" vertical="center" shrinkToFit="1"/>
    </xf>
    <xf numFmtId="41" fontId="10" fillId="0" borderId="42" xfId="0" applyNumberFormat="1" applyFont="1" applyFill="1" applyBorder="1" applyAlignment="1">
      <alignment horizontal="left" vertical="center" shrinkToFit="1"/>
    </xf>
    <xf numFmtId="14" fontId="20" fillId="0" borderId="42" xfId="0" applyNumberFormat="1" applyFont="1" applyBorder="1" applyAlignment="1">
      <alignment horizontal="left" vertical="center" indent="1" shrinkToFit="1"/>
    </xf>
    <xf numFmtId="41" fontId="10" fillId="0" borderId="43" xfId="0" applyNumberFormat="1" applyFont="1" applyFill="1" applyBorder="1" applyAlignment="1">
      <alignment horizontal="left" vertical="center" shrinkToFit="1"/>
    </xf>
    <xf numFmtId="0" fontId="21" fillId="0" borderId="43" xfId="0" applyNumberFormat="1" applyFont="1" applyBorder="1" applyAlignment="1">
      <alignment horizontal="left" vertical="center" indent="1" shrinkToFit="1"/>
    </xf>
    <xf numFmtId="0" fontId="15" fillId="0" borderId="20" xfId="4" applyFont="1">
      <alignment horizontal="center" vertical="center" shrinkToFit="1"/>
    </xf>
    <xf numFmtId="0" fontId="6" fillId="0" borderId="0" xfId="0" applyNumberFormat="1" applyFont="1" applyAlignment="1">
      <alignment horizontal="center" vertical="center" shrinkToFit="1"/>
    </xf>
    <xf numFmtId="41" fontId="4" fillId="0" borderId="2" xfId="2" applyNumberFormat="1" applyAlignment="1">
      <alignment horizontal="left" vertical="center"/>
    </xf>
    <xf numFmtId="0" fontId="12" fillId="0" borderId="0" xfId="0" applyNumberFormat="1" applyFont="1" applyFill="1" applyBorder="1" applyAlignment="1">
      <alignment horizontal="center" vertical="center"/>
    </xf>
    <xf numFmtId="41" fontId="13" fillId="0" borderId="0" xfId="0" applyNumberFormat="1" applyFont="1" applyFill="1" applyBorder="1" applyAlignment="1">
      <alignment horizontal="left" vertical="center" shrinkToFit="1"/>
    </xf>
    <xf numFmtId="176" fontId="20" fillId="4" borderId="0" xfId="0" applyNumberFormat="1" applyFont="1" applyFill="1" applyBorder="1" applyAlignment="1">
      <alignment vertical="center" shrinkToFit="1"/>
    </xf>
    <xf numFmtId="41" fontId="13" fillId="0" borderId="45" xfId="0" applyNumberFormat="1" applyFont="1" applyFill="1" applyBorder="1" applyAlignment="1">
      <alignment horizontal="left" vertical="center" shrinkToFit="1"/>
    </xf>
    <xf numFmtId="178" fontId="20" fillId="0" borderId="45" xfId="0" applyNumberFormat="1" applyFont="1" applyFill="1" applyBorder="1" applyAlignment="1">
      <alignment horizontal="left" vertical="center" indent="1" shrinkToFit="1"/>
    </xf>
    <xf numFmtId="179" fontId="20" fillId="0" borderId="45" xfId="0" applyNumberFormat="1" applyFont="1" applyFill="1" applyBorder="1" applyAlignment="1">
      <alignment horizontal="left" vertical="center" indent="1" shrinkToFit="1"/>
    </xf>
    <xf numFmtId="41" fontId="13" fillId="0" borderId="27" xfId="0" applyNumberFormat="1" applyFont="1" applyFill="1" applyBorder="1" applyAlignment="1">
      <alignment horizontal="left" vertical="center" shrinkToFit="1"/>
    </xf>
    <xf numFmtId="0" fontId="13" fillId="0" borderId="27" xfId="0" applyNumberFormat="1" applyFont="1" applyFill="1" applyBorder="1" applyAlignment="1">
      <alignment horizontal="left" vertical="center" indent="1" shrinkToFit="1"/>
    </xf>
    <xf numFmtId="0" fontId="13" fillId="4" borderId="27" xfId="0" applyNumberFormat="1" applyFont="1" applyFill="1" applyBorder="1" applyAlignment="1">
      <alignment horizontal="left" vertical="center" indent="1" shrinkToFit="1"/>
    </xf>
    <xf numFmtId="176" fontId="20" fillId="4" borderId="27" xfId="0" applyNumberFormat="1" applyFont="1" applyFill="1" applyBorder="1" applyAlignment="1">
      <alignment vertical="center" shrinkToFit="1"/>
    </xf>
    <xf numFmtId="176" fontId="20" fillId="4" borderId="44" xfId="0" applyNumberFormat="1" applyFont="1" applyFill="1" applyBorder="1" applyAlignment="1">
      <alignment vertical="center" shrinkToFit="1"/>
    </xf>
    <xf numFmtId="177" fontId="20" fillId="4" borderId="0" xfId="0" applyNumberFormat="1" applyFont="1" applyFill="1" applyBorder="1" applyAlignment="1">
      <alignment vertical="center" shrinkToFit="1"/>
    </xf>
    <xf numFmtId="176" fontId="6" fillId="4" borderId="27" xfId="0" quotePrefix="1" applyNumberFormat="1" applyFont="1" applyFill="1" applyBorder="1" applyAlignment="1">
      <alignment vertical="center" shrinkToFit="1"/>
    </xf>
    <xf numFmtId="176" fontId="20" fillId="0" borderId="27" xfId="0" applyNumberFormat="1" applyFont="1" applyFill="1" applyBorder="1" applyAlignment="1">
      <alignment vertical="center" shrinkToFit="1"/>
    </xf>
    <xf numFmtId="41" fontId="13" fillId="0" borderId="44" xfId="0" applyNumberFormat="1" applyFont="1" applyFill="1" applyBorder="1" applyAlignment="1">
      <alignment horizontal="left" vertical="center" shrinkToFit="1"/>
    </xf>
    <xf numFmtId="176" fontId="6" fillId="0" borderId="27" xfId="0" applyNumberFormat="1" applyFont="1" applyFill="1" applyBorder="1" applyAlignment="1">
      <alignment vertical="center" shrinkToFit="1"/>
    </xf>
    <xf numFmtId="41" fontId="13" fillId="0" borderId="17" xfId="0" applyNumberFormat="1" applyFont="1" applyFill="1" applyBorder="1" applyAlignment="1">
      <alignment horizontal="left" vertical="center" shrinkToFit="1"/>
    </xf>
    <xf numFmtId="176" fontId="20" fillId="0" borderId="16" xfId="0" applyNumberFormat="1" applyFont="1" applyFill="1" applyBorder="1" applyAlignment="1">
      <alignment vertical="center" shrinkToFit="1"/>
    </xf>
    <xf numFmtId="176" fontId="20" fillId="0" borderId="57" xfId="0" applyNumberFormat="1" applyFont="1" applyFill="1" applyBorder="1" applyAlignment="1">
      <alignment vertical="center" shrinkToFit="1"/>
    </xf>
    <xf numFmtId="176" fontId="6" fillId="0" borderId="44" xfId="0" applyNumberFormat="1" applyFont="1" applyFill="1" applyBorder="1" applyAlignment="1">
      <alignment vertical="center" shrinkToFit="1"/>
    </xf>
    <xf numFmtId="176" fontId="6" fillId="4" borderId="44" xfId="0" applyNumberFormat="1" applyFont="1" applyFill="1" applyBorder="1" applyAlignment="1">
      <alignment vertical="center" shrinkToFit="1"/>
    </xf>
    <xf numFmtId="41" fontId="4" fillId="0" borderId="0" xfId="2" applyNumberFormat="1" applyBorder="1" applyAlignment="1">
      <alignment horizontal="left" vertical="center" shrinkToFit="1"/>
    </xf>
    <xf numFmtId="0" fontId="28" fillId="0" borderId="2" xfId="2" applyFont="1">
      <alignment horizontal="center" vertical="center" shrinkToFit="1"/>
    </xf>
    <xf numFmtId="176" fontId="6" fillId="2" borderId="59" xfId="0" applyNumberFormat="1" applyFont="1" applyFill="1" applyBorder="1" applyAlignment="1">
      <alignment vertical="center" shrinkToFit="1"/>
    </xf>
    <xf numFmtId="176" fontId="20" fillId="2" borderId="59" xfId="0" applyNumberFormat="1" applyFont="1" applyFill="1" applyBorder="1" applyAlignment="1">
      <alignment vertical="center" shrinkToFit="1"/>
    </xf>
    <xf numFmtId="176" fontId="20" fillId="2" borderId="58" xfId="0" applyNumberFormat="1" applyFont="1" applyFill="1" applyBorder="1" applyAlignment="1">
      <alignment vertical="center" shrinkToFit="1"/>
    </xf>
    <xf numFmtId="176" fontId="11" fillId="4" borderId="44" xfId="0" applyNumberFormat="1" applyFont="1" applyFill="1" applyBorder="1" applyAlignment="1">
      <alignment vertical="center" shrinkToFit="1"/>
    </xf>
    <xf numFmtId="176" fontId="30" fillId="4" borderId="0" xfId="0" applyNumberFormat="1" applyFont="1" applyFill="1" applyBorder="1" applyAlignment="1">
      <alignment vertical="center" shrinkToFit="1"/>
    </xf>
    <xf numFmtId="177" fontId="30" fillId="5" borderId="0" xfId="0" applyNumberFormat="1" applyFont="1" applyFill="1" applyBorder="1" applyAlignment="1">
      <alignment vertical="center" shrinkToFit="1"/>
    </xf>
    <xf numFmtId="41" fontId="31" fillId="0" borderId="44" xfId="0" applyNumberFormat="1" applyFont="1" applyFill="1" applyBorder="1" applyAlignment="1">
      <alignment horizontal="left" vertical="center" shrinkToFit="1"/>
    </xf>
    <xf numFmtId="0" fontId="10" fillId="0" borderId="2" xfId="2" applyFont="1">
      <alignment horizontal="center" vertical="center" shrinkToFit="1"/>
    </xf>
    <xf numFmtId="0" fontId="32" fillId="0" borderId="2" xfId="2" applyFont="1">
      <alignment horizontal="center" vertical="center" shrinkToFit="1"/>
    </xf>
    <xf numFmtId="0" fontId="10" fillId="0" borderId="2" xfId="2" quotePrefix="1" applyFont="1">
      <alignment horizontal="center" vertical="center" shrinkToFit="1"/>
    </xf>
    <xf numFmtId="41" fontId="31" fillId="0" borderId="46" xfId="0" applyNumberFormat="1" applyFont="1" applyFill="1" applyBorder="1" applyAlignment="1">
      <alignment horizontal="left" vertical="center" shrinkToFit="1"/>
    </xf>
    <xf numFmtId="41" fontId="31" fillId="0" borderId="49" xfId="0" applyNumberFormat="1" applyFont="1" applyFill="1" applyBorder="1" applyAlignment="1">
      <alignment horizontal="left" vertical="center" shrinkToFit="1"/>
    </xf>
    <xf numFmtId="176" fontId="11" fillId="4" borderId="47" xfId="0" applyNumberFormat="1" applyFont="1" applyFill="1" applyBorder="1" applyAlignment="1">
      <alignment vertical="center" shrinkToFit="1"/>
    </xf>
    <xf numFmtId="176" fontId="11" fillId="4" borderId="48" xfId="0" applyNumberFormat="1" applyFont="1" applyFill="1" applyBorder="1" applyAlignment="1">
      <alignment vertical="center" shrinkToFit="1"/>
    </xf>
    <xf numFmtId="176" fontId="11" fillId="4" borderId="50" xfId="0" applyNumberFormat="1" applyFont="1" applyFill="1" applyBorder="1" applyAlignment="1">
      <alignment vertical="center" shrinkToFit="1"/>
    </xf>
    <xf numFmtId="176" fontId="11" fillId="4" borderId="51" xfId="0" applyNumberFormat="1" applyFont="1" applyFill="1" applyBorder="1" applyAlignment="1">
      <alignment vertical="center" shrinkToFit="1"/>
    </xf>
    <xf numFmtId="41" fontId="29" fillId="0" borderId="52" xfId="0" applyNumberFormat="1" applyFont="1" applyFill="1" applyBorder="1" applyAlignment="1">
      <alignment horizontal="left" vertical="center" shrinkToFit="1"/>
    </xf>
    <xf numFmtId="41" fontId="29" fillId="0" borderId="55" xfId="0" applyNumberFormat="1" applyFont="1" applyFill="1" applyBorder="1" applyAlignment="1">
      <alignment horizontal="left" vertical="center" shrinkToFit="1"/>
    </xf>
    <xf numFmtId="176" fontId="30" fillId="4" borderId="53" xfId="0" applyNumberFormat="1" applyFont="1" applyFill="1" applyBorder="1" applyAlignment="1">
      <alignment vertical="center" shrinkToFit="1"/>
    </xf>
    <xf numFmtId="176" fontId="30" fillId="4" borderId="54" xfId="0" applyNumberFormat="1" applyFont="1" applyFill="1" applyBorder="1" applyAlignment="1">
      <alignment vertical="center" shrinkToFit="1"/>
    </xf>
    <xf numFmtId="176" fontId="30" fillId="4" borderId="18" xfId="0" applyNumberFormat="1" applyFont="1" applyFill="1" applyBorder="1" applyAlignment="1">
      <alignment vertical="center" shrinkToFit="1"/>
    </xf>
    <xf numFmtId="176" fontId="30" fillId="4" borderId="56" xfId="0" applyNumberFormat="1" applyFont="1" applyFill="1" applyBorder="1" applyAlignment="1">
      <alignment vertical="center" shrinkToFit="1"/>
    </xf>
  </cellXfs>
  <cellStyles count="7">
    <cellStyle name="스타일 1" xfId="1"/>
    <cellStyle name="스타일 2" xfId="2"/>
    <cellStyle name="스타일 3" xfId="3"/>
    <cellStyle name="스타일 4" xfId="4"/>
    <cellStyle name="스타일 5" xfId="5"/>
    <cellStyle name="스타일 6" xfId="6"/>
    <cellStyle name="표준" xfId="0" builtinId="0"/>
  </cellStyles>
  <dxfs count="19"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176" formatCode="#,##0_ ;[Red]\-#,##0\ 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scheme val="none"/>
      </font>
      <numFmt numFmtId="176" formatCode="#,##0_ ;[Red]\-#,##0\ 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249977111117893"/>
        <name val="Verdana"/>
        <scheme val="none"/>
      </font>
      <numFmt numFmtId="176" formatCode="#,##0_ ;[Red]\-#,##0\ 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176" formatCode="#,##0_ ;[Red]\-#,##0\ "/>
      <fill>
        <patternFill patternType="solid">
          <fgColor indexed="64"/>
          <bgColor theme="2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 tint="0.249977111117893"/>
        <name val="Verdana"/>
        <scheme val="none"/>
      </font>
      <numFmt numFmtId="176" formatCode="#,##0_ ;[Red]\-#,##0\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b val="0"/>
        <i val="0"/>
        <strike val="0"/>
        <outline val="0"/>
        <shadow val="0"/>
        <u val="none"/>
        <vertAlign val="baseline"/>
        <sz val="9"/>
        <color theme="1" tint="0.249977111117893"/>
        <name val="Verdana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9"/>
        <color theme="1" tint="0.249977111117893"/>
        <name val="Verdana"/>
        <scheme val="none"/>
      </font>
      <numFmt numFmtId="176" formatCode="#,##0_ ;[Red]\-#,##0\ "/>
      <alignment horizontal="general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  <numFmt numFmtId="0" formatCode="General"/>
      <alignment horizontal="center" vertical="center" textRotation="0" wrapText="0" indent="0" justifyLastLine="0" shrinkToFit="1" readingOrder="0"/>
    </dxf>
    <dxf>
      <font>
        <strike val="0"/>
        <outline val="0"/>
        <shadow val="0"/>
        <u val="none"/>
        <vertAlign val="baseline"/>
        <sz val="9"/>
        <color theme="1" tint="0.249977111117893"/>
        <name val="맑은 고딕"/>
        <scheme val="major"/>
      </font>
    </dxf>
    <dxf>
      <border>
        <left/>
        <right/>
        <top/>
        <bottom style="thin">
          <color theme="0" tint="-0.499984740745262"/>
        </bottom>
        <vertical/>
        <horizontal/>
      </border>
    </dxf>
    <dxf>
      <border>
        <left/>
        <right/>
        <top style="thin">
          <color theme="0" tint="-0.499984740745262"/>
        </top>
        <bottom style="thin">
          <color theme="0" tint="-0.499984740745262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표 스타일 1" pivot="0" count="2">
      <tableStyleElement type="wholeTable" dxfId="18"/>
      <tableStyleElement type="headerRow" dxfId="17"/>
    </tableStyle>
  </tableStyles>
  <colors>
    <mruColors>
      <color rgb="FFF3EEED"/>
      <color rgb="FFFCEFE4"/>
      <color rgb="FFEEE8E6"/>
      <color rgb="FFE7E0DD"/>
      <color rgb="FFF3F8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849159462490797"/>
          <c:y val="0.13420315564002774"/>
          <c:w val="0.71117156451806818"/>
          <c:h val="0.81295731137056138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option!$B$40</c:f>
              <c:strCache>
                <c:ptCount val="1"/>
                <c:pt idx="0">
                  <c:v>판매금액</c:v>
                </c:pt>
              </c:strCache>
            </c:strRef>
          </c:tx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75000"/>
                  </a:schemeClr>
                </a:gs>
              </a:gsLst>
              <a:lin ang="5400000" scaled="1"/>
            </a:gradFill>
            <a:ln>
              <a:noFill/>
            </a:ln>
            <a:effectLst/>
          </c:spPr>
          <c:invertIfNegative val="0"/>
          <c:dLbls>
            <c:numFmt formatCode="#,###;\-#,###\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option!$B$41:$B$52</c:f>
              <c:numCache>
                <c:formatCode>#,##0_ ;[Red]\-#,##0\ 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9C-4D96-9F2D-3523ABAFD94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110447056"/>
        <c:axId val="1110449552"/>
      </c:barChart>
      <c:catAx>
        <c:axId val="1110447056"/>
        <c:scaling>
          <c:orientation val="maxMin"/>
        </c:scaling>
        <c:delete val="0"/>
        <c:axPos val="l"/>
        <c:numFmt formatCode="General&quot;월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0449552"/>
        <c:crosses val="autoZero"/>
        <c:auto val="1"/>
        <c:lblAlgn val="ctr"/>
        <c:lblOffset val="100"/>
        <c:noMultiLvlLbl val="0"/>
      </c:catAx>
      <c:valAx>
        <c:axId val="1110449552"/>
        <c:scaling>
          <c:orientation val="minMax"/>
        </c:scaling>
        <c:delete val="1"/>
        <c:axPos val="t"/>
        <c:numFmt formatCode="#,###;\-#,###\ " sourceLinked="0"/>
        <c:majorTickMark val="none"/>
        <c:minorTickMark val="none"/>
        <c:tickLblPos val="nextTo"/>
        <c:crossAx val="111044705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t"/>
      <c:layout>
        <c:manualLayout>
          <c:xMode val="edge"/>
          <c:yMode val="edge"/>
          <c:x val="0"/>
          <c:y val="2.1455938697318006E-2"/>
          <c:w val="0.30152810209068692"/>
          <c:h val="8.237584095091561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5673087666763501"/>
          <c:y val="0.26817781919879086"/>
          <c:w val="0.46325788113872762"/>
          <c:h val="0.6789826518408353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손익계산표!$C$18</c:f>
              <c:strCache>
                <c:ptCount val="1"/>
                <c:pt idx="0">
                  <c:v>현황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손익계산표!$B$26</c:f>
              <c:strCache>
                <c:ptCount val="1"/>
                <c:pt idx="0">
                  <c:v>BEP 판매량(근사치)</c:v>
                </c:pt>
              </c:strCache>
            </c:strRef>
          </c:cat>
          <c:val>
            <c:numRef>
              <c:f>손익계산표!$C$26</c:f>
              <c:numCache>
                <c:formatCode>#,##0_ ;[Red]\-#,##0\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C9-43C2-B3A0-E86C700E27BA}"/>
            </c:ext>
          </c:extLst>
        </c:ser>
        <c:ser>
          <c:idx val="1"/>
          <c:order val="1"/>
          <c:tx>
            <c:strRef>
              <c:f>손익계산표!$D$18</c:f>
              <c:strCache>
                <c:ptCount val="1"/>
                <c:pt idx="0">
                  <c:v>가상분석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손익계산표!$B$26</c:f>
              <c:strCache>
                <c:ptCount val="1"/>
                <c:pt idx="0">
                  <c:v>BEP 판매량(근사치)</c:v>
                </c:pt>
              </c:strCache>
            </c:strRef>
          </c:cat>
          <c:val>
            <c:numRef>
              <c:f>손익계산표!$D$26</c:f>
              <c:numCache>
                <c:formatCode>#,##0_ ;[Red]\-#,##0\ 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C9-43C2-B3A0-E86C700E27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1110447056"/>
        <c:axId val="1110449552"/>
      </c:barChart>
      <c:catAx>
        <c:axId val="111044705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0449552"/>
        <c:crosses val="autoZero"/>
        <c:auto val="1"/>
        <c:lblAlgn val="ctr"/>
        <c:lblOffset val="100"/>
        <c:noMultiLvlLbl val="0"/>
      </c:catAx>
      <c:valAx>
        <c:axId val="1110449552"/>
        <c:scaling>
          <c:orientation val="minMax"/>
        </c:scaling>
        <c:delete val="0"/>
        <c:axPos val="t"/>
        <c:numFmt formatCode="#,##0_ ;[Red]\-#,##0\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chemeClr val="bg1"/>
                </a:solidFill>
                <a:latin typeface="Verdana" panose="020B0604030504040204" pitchFamily="34" charset="0"/>
                <a:ea typeface="Verdana" panose="020B0604030504040204" pitchFamily="34" charset="0"/>
                <a:cs typeface="+mn-cs"/>
              </a:defRPr>
            </a:pPr>
            <a:endParaRPr lang="ko-KR"/>
          </a:p>
        </c:txPr>
        <c:crossAx val="1110447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"/>
          <c:y val="1.138564002703763E-2"/>
          <c:w val="0.98916452707425806"/>
          <c:h val="9.96333020436137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918928556603637E-2"/>
          <c:y val="0.15099455917832433"/>
          <c:w val="0.92216214288679277"/>
          <c:h val="0.813346333464598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손익계산표!$B$27</c:f>
              <c:strCache>
                <c:ptCount val="1"/>
                <c:pt idx="0">
                  <c:v>BEP 매출액(근사치)</c:v>
                </c:pt>
              </c:strCache>
            </c:strRef>
          </c:tx>
          <c:spPr>
            <a:gradFill>
              <a:gsLst>
                <a:gs pos="0">
                  <a:schemeClr val="accent2"/>
                </a:gs>
                <a:gs pos="100000">
                  <a:schemeClr val="accent2">
                    <a:lumMod val="75000"/>
                  </a:schemeClr>
                </a:gs>
              </a:gsLst>
              <a:lin ang="5400000" scaled="1"/>
            </a:gradFill>
            <a:ln>
              <a:noFill/>
            </a:ln>
            <a:effectLst/>
          </c:spPr>
          <c:invertIfNegative val="0"/>
          <c:dLbls>
            <c:numFmt formatCode="#,###;\-#,###\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손익계산표!$C$18:$D$18</c:f>
              <c:strCache>
                <c:ptCount val="2"/>
                <c:pt idx="0">
                  <c:v>현황</c:v>
                </c:pt>
                <c:pt idx="1">
                  <c:v>가상분석</c:v>
                </c:pt>
              </c:strCache>
            </c:strRef>
          </c:cat>
          <c:val>
            <c:numRef>
              <c:f>손익계산표!$C$27:$D$27</c:f>
              <c:numCache>
                <c:formatCode>#,##0_ ;[Red]\-#,##0\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6E-415B-8801-5E992DAD2F36}"/>
            </c:ext>
          </c:extLst>
        </c:ser>
        <c:ser>
          <c:idx val="1"/>
          <c:order val="1"/>
          <c:tx>
            <c:strRef>
              <c:f>손익계산표!$B$28</c:f>
              <c:strCache>
                <c:ptCount val="1"/>
                <c:pt idx="0">
                  <c:v>손익액(근사치)</c:v>
                </c:pt>
              </c:strCache>
            </c:strRef>
          </c:tx>
          <c:spPr>
            <a:gradFill>
              <a:gsLst>
                <a:gs pos="0">
                  <a:schemeClr val="accent1">
                    <a:lumMod val="75000"/>
                  </a:schemeClr>
                </a:gs>
                <a:gs pos="100000">
                  <a:schemeClr val="accent1"/>
                </a:gs>
              </a:gsLst>
              <a:lin ang="5400000" scaled="1"/>
            </a:gradFill>
            <a:ln>
              <a:noFill/>
            </a:ln>
            <a:effectLst/>
          </c:spPr>
          <c:invertIfNegative val="0"/>
          <c:dLbls>
            <c:numFmt formatCode="#,###;\-#,###\ 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손익계산표!$C$18:$D$18</c:f>
              <c:strCache>
                <c:ptCount val="2"/>
                <c:pt idx="0">
                  <c:v>현황</c:v>
                </c:pt>
                <c:pt idx="1">
                  <c:v>가상분석</c:v>
                </c:pt>
              </c:strCache>
            </c:strRef>
          </c:cat>
          <c:val>
            <c:numRef>
              <c:f>손익계산표!$C$28:$D$28</c:f>
              <c:numCache>
                <c:formatCode>#,##0_ ;[Red]\-#,##0\ 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6E-415B-8801-5E992DAD2F3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10429168"/>
        <c:axId val="1110443312"/>
      </c:barChart>
      <c:catAx>
        <c:axId val="111042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alpha val="3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0443312"/>
        <c:crosses val="autoZero"/>
        <c:auto val="1"/>
        <c:lblAlgn val="ctr"/>
        <c:lblOffset val="100"/>
        <c:noMultiLvlLbl val="0"/>
      </c:catAx>
      <c:valAx>
        <c:axId val="1110443312"/>
        <c:scaling>
          <c:orientation val="minMax"/>
        </c:scaling>
        <c:delete val="1"/>
        <c:axPos val="l"/>
        <c:numFmt formatCode="#,##0_ ;[Red]\-#,##0\ " sourceLinked="1"/>
        <c:majorTickMark val="none"/>
        <c:minorTickMark val="none"/>
        <c:tickLblPos val="nextTo"/>
        <c:crossAx val="111042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1.9322599977392982E-4"/>
          <c:y val="0"/>
          <c:w val="0.99701850686654392"/>
          <c:h val="9.88472335870856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216157911767881E-3"/>
          <c:y val="1.7777777777777778E-2"/>
          <c:w val="1"/>
          <c:h val="0.95849689479616973"/>
        </c:manualLayout>
      </c:layout>
      <c:doughnutChart>
        <c:varyColors val="1"/>
        <c:ser>
          <c:idx val="0"/>
          <c:order val="0"/>
          <c:spPr>
            <a:ln w="12700">
              <a:solidFill>
                <a:schemeClr val="tx2">
                  <a:lumMod val="75000"/>
                </a:schemeClr>
              </a:solidFill>
            </a:ln>
          </c:spPr>
          <c:dPt>
            <c:idx val="0"/>
            <c:bubble3D val="0"/>
            <c:spPr>
              <a:solidFill>
                <a:schemeClr val="accent2">
                  <a:shade val="42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B13-4525-83EA-2B60B8796ED7}"/>
              </c:ext>
            </c:extLst>
          </c:dPt>
          <c:dPt>
            <c:idx val="1"/>
            <c:bubble3D val="0"/>
            <c:spPr>
              <a:solidFill>
                <a:schemeClr val="accent2">
                  <a:lumMod val="75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B13-4525-83EA-2B60B8796ED7}"/>
              </c:ext>
            </c:extLst>
          </c:dPt>
          <c:dPt>
            <c:idx val="2"/>
            <c:bubble3D val="0"/>
            <c:spPr>
              <a:solidFill>
                <a:schemeClr val="accent2">
                  <a:lumMod val="5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B13-4525-83EA-2B60B8796ED7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B13-4525-83EA-2B60B8796ED7}"/>
              </c:ext>
            </c:extLst>
          </c:dPt>
          <c:dPt>
            <c:idx val="4"/>
            <c:bubble3D val="0"/>
            <c:spPr>
              <a:solidFill>
                <a:schemeClr val="accent2">
                  <a:lumMod val="20000"/>
                  <a:lumOff val="8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B13-4525-83EA-2B60B8796ED7}"/>
              </c:ext>
            </c:extLst>
          </c:dPt>
          <c:dPt>
            <c:idx val="5"/>
            <c:bubble3D val="0"/>
            <c:spPr>
              <a:solidFill>
                <a:schemeClr val="accent2">
                  <a:tint val="94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B13-4525-83EA-2B60B8796ED7}"/>
              </c:ext>
            </c:extLst>
          </c:dPt>
          <c:dPt>
            <c:idx val="6"/>
            <c:bubble3D val="0"/>
            <c:spPr>
              <a:solidFill>
                <a:schemeClr val="accent2">
                  <a:tint val="81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B13-4525-83EA-2B60B8796ED7}"/>
              </c:ext>
            </c:extLst>
          </c:dPt>
          <c:dPt>
            <c:idx val="7"/>
            <c:bubble3D val="0"/>
            <c:spPr>
              <a:solidFill>
                <a:schemeClr val="accent2">
                  <a:tint val="69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B13-4525-83EA-2B60B8796ED7}"/>
              </c:ext>
            </c:extLst>
          </c:dPt>
          <c:dPt>
            <c:idx val="8"/>
            <c:bubble3D val="0"/>
            <c:spPr>
              <a:solidFill>
                <a:schemeClr val="accent2">
                  <a:tint val="56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B13-4525-83EA-2B60B8796ED7}"/>
              </c:ext>
            </c:extLst>
          </c:dPt>
          <c:dPt>
            <c:idx val="9"/>
            <c:bubble3D val="0"/>
            <c:spPr>
              <a:solidFill>
                <a:schemeClr val="accent2">
                  <a:tint val="43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B13-4525-83EA-2B60B8796ED7}"/>
              </c:ext>
            </c:extLst>
          </c:dPt>
          <c:dLbls>
            <c:dLbl>
              <c:idx val="0"/>
              <c:layout>
                <c:manualLayout>
                  <c:x val="0.18487985452875888"/>
                  <c:y val="-0.2170848491064228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0364090909090909"/>
                      <c:h val="0.2084173976608187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B13-4525-83EA-2B60B8796ED7}"/>
                </c:ext>
              </c:extLst>
            </c:dLbl>
            <c:dLbl>
              <c:idx val="1"/>
              <c:layout>
                <c:manualLayout>
                  <c:x val="-0.11893195359780868"/>
                  <c:y val="0.127696970062601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AB13-4525-83EA-2B60B8796ED7}"/>
                </c:ext>
              </c:extLst>
            </c:dLbl>
            <c:dLbl>
              <c:idx val="2"/>
              <c:layout>
                <c:manualLayout>
                  <c:x val="-0.15461153967715127"/>
                  <c:y val="6.3848485031300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AB13-4525-83EA-2B60B8796ED7}"/>
                </c:ext>
              </c:extLst>
            </c:dLbl>
            <c:dLbl>
              <c:idx val="3"/>
              <c:layout>
                <c:manualLayout>
                  <c:x val="-0.17839793039671301"/>
                  <c:y val="7.66181820375609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AB13-4525-83EA-2B60B8796ED7}"/>
                </c:ext>
              </c:extLst>
            </c:dLbl>
            <c:dLbl>
              <c:idx val="4"/>
              <c:layout>
                <c:manualLayout>
                  <c:x val="-0.23191730951572689"/>
                  <c:y val="-2.5539394012520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AB13-4525-83EA-2B60B8796ED7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B13-4525-83EA-2B60B8796ED7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B13-4525-83EA-2B60B8796ED7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B13-4525-83EA-2B60B8796ED7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B13-4525-83EA-2B60B8796ED7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B13-4525-83EA-2B60B8796E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손익계산표!$I$5:$I$14</c:f>
              <c:numCache>
                <c:formatCode>0.0%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B13-4525-83EA-2B60B8796ED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216157911767881E-3"/>
          <c:y val="1.7777777777777778E-2"/>
          <c:w val="1"/>
          <c:h val="0.95849689479616973"/>
        </c:manualLayout>
      </c:layout>
      <c:doughnutChart>
        <c:varyColors val="1"/>
        <c:ser>
          <c:idx val="0"/>
          <c:order val="0"/>
          <c:spPr>
            <a:ln w="12700">
              <a:solidFill>
                <a:schemeClr val="tx2">
                  <a:lumMod val="75000"/>
                </a:schemeClr>
              </a:solidFill>
            </a:ln>
          </c:spPr>
          <c:dPt>
            <c:idx val="0"/>
            <c:bubble3D val="0"/>
            <c:spPr>
              <a:solidFill>
                <a:schemeClr val="accent1"/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63C-4B90-8386-47AF62C9E1BB}"/>
              </c:ext>
            </c:extLst>
          </c:dPt>
          <c:dPt>
            <c:idx val="1"/>
            <c:bubble3D val="0"/>
            <c:spPr>
              <a:solidFill>
                <a:schemeClr val="accent1">
                  <a:lumMod val="75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63C-4B90-8386-47AF62C9E1BB}"/>
              </c:ext>
            </c:extLst>
          </c:dPt>
          <c:dPt>
            <c:idx val="2"/>
            <c:bubble3D val="0"/>
            <c:spPr>
              <a:solidFill>
                <a:schemeClr val="accent1">
                  <a:lumMod val="5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63C-4B90-8386-47AF62C9E1BB}"/>
              </c:ext>
            </c:extLst>
          </c:dPt>
          <c:dPt>
            <c:idx val="3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63C-4B90-8386-47AF62C9E1BB}"/>
              </c:ext>
            </c:extLst>
          </c:dPt>
          <c:dPt>
            <c:idx val="4"/>
            <c:bubble3D val="0"/>
            <c:spPr>
              <a:solidFill>
                <a:schemeClr val="accent1">
                  <a:lumMod val="20000"/>
                  <a:lumOff val="80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63C-4B90-8386-47AF62C9E1BB}"/>
              </c:ext>
            </c:extLst>
          </c:dPt>
          <c:dPt>
            <c:idx val="5"/>
            <c:bubble3D val="0"/>
            <c:spPr>
              <a:solidFill>
                <a:schemeClr val="accent4">
                  <a:tint val="94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3C-4B90-8386-47AF62C9E1BB}"/>
              </c:ext>
            </c:extLst>
          </c:dPt>
          <c:dPt>
            <c:idx val="6"/>
            <c:bubble3D val="0"/>
            <c:spPr>
              <a:solidFill>
                <a:schemeClr val="accent4">
                  <a:tint val="81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63C-4B90-8386-47AF62C9E1BB}"/>
              </c:ext>
            </c:extLst>
          </c:dPt>
          <c:dPt>
            <c:idx val="7"/>
            <c:bubble3D val="0"/>
            <c:spPr>
              <a:solidFill>
                <a:schemeClr val="accent4">
                  <a:tint val="69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3C-4B90-8386-47AF62C9E1BB}"/>
              </c:ext>
            </c:extLst>
          </c:dPt>
          <c:dPt>
            <c:idx val="8"/>
            <c:bubble3D val="0"/>
            <c:spPr>
              <a:solidFill>
                <a:schemeClr val="accent4">
                  <a:tint val="56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63C-4B90-8386-47AF62C9E1BB}"/>
              </c:ext>
            </c:extLst>
          </c:dPt>
          <c:dPt>
            <c:idx val="9"/>
            <c:bubble3D val="0"/>
            <c:spPr>
              <a:solidFill>
                <a:schemeClr val="accent4">
                  <a:tint val="43000"/>
                </a:schemeClr>
              </a:solidFill>
              <a:ln w="12700">
                <a:solidFill>
                  <a:schemeClr val="tx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63C-4B90-8386-47AF62C9E1BB}"/>
              </c:ext>
            </c:extLst>
          </c:dPt>
          <c:dLbls>
            <c:dLbl>
              <c:idx val="0"/>
              <c:layout>
                <c:manualLayout>
                  <c:x val="0.19265022509297319"/>
                  <c:y val="-2.55393940125203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63C-4B90-8386-47AF62C9E1BB}"/>
                </c:ext>
              </c:extLst>
            </c:dLbl>
            <c:dLbl>
              <c:idx val="1"/>
              <c:layout>
                <c:manualLayout>
                  <c:x val="-0.26100998238402817"/>
                  <c:y val="5.10787880250406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63C-4B90-8386-47AF62C9E1BB}"/>
                </c:ext>
              </c:extLst>
            </c:dLbl>
            <c:dLbl>
              <c:idx val="2"/>
              <c:layout>
                <c:manualLayout>
                  <c:x val="-0.16779213153258954"/>
                  <c:y val="2.55393940125203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63C-4B90-8386-47AF62C9E1BB}"/>
                </c:ext>
              </c:extLst>
            </c:dLbl>
            <c:dLbl>
              <c:idx val="3"/>
              <c:layout>
                <c:manualLayout>
                  <c:x val="-0.20507927187316499"/>
                  <c:y val="3.8309091018780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963C-4B90-8386-47AF62C9E1BB}"/>
                </c:ext>
              </c:extLst>
            </c:dLbl>
            <c:dLbl>
              <c:idx val="4"/>
              <c:layout>
                <c:manualLayout>
                  <c:x val="-0.24236641221374045"/>
                  <c:y val="-3.83090910187805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963C-4B90-8386-47AF62C9E1BB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963C-4B90-8386-47AF62C9E1BB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963C-4B90-8386-47AF62C9E1BB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963C-4B90-8386-47AF62C9E1BB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63C-4B90-8386-47AF62C9E1BB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963C-4B90-8386-47AF62C9E1B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no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/>
                    </a:solidFill>
                    <a:latin typeface="Verdana" panose="020B0604030504040204" pitchFamily="34" charset="0"/>
                    <a:ea typeface="Verdana" panose="020B0604030504040204" pitchFamily="34" charset="0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손익계산표!$M$5:$M$14</c:f>
              <c:numCache>
                <c:formatCode>0.0%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963C-4B90-8386-47AF62C9E1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923925</xdr:colOff>
      <xdr:row>1</xdr:row>
      <xdr:rowOff>304800</xdr:rowOff>
    </xdr:from>
    <xdr:to>
      <xdr:col>12</xdr:col>
      <xdr:colOff>0</xdr:colOff>
      <xdr:row>2</xdr:row>
      <xdr:rowOff>0</xdr:rowOff>
    </xdr:to>
    <xdr:sp macro="" textlink="">
      <xdr:nvSpPr>
        <xdr:cNvPr id="2" name="Yesform Exce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943975" y="514350"/>
          <a:ext cx="18859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altLang="ko-KR" sz="13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</a:rPr>
            <a:t>Yesform Excel</a:t>
          </a:r>
          <a:endParaRPr lang="ko-KR" altLang="en-US" sz="1300" b="1">
            <a:solidFill>
              <a:schemeClr val="bg1"/>
            </a:solidFill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17</xdr:col>
      <xdr:colOff>235857</xdr:colOff>
      <xdr:row>17</xdr:row>
      <xdr:rowOff>0</xdr:rowOff>
    </xdr:from>
    <xdr:to>
      <xdr:col>20</xdr:col>
      <xdr:colOff>0</xdr:colOff>
      <xdr:row>32</xdr:row>
      <xdr:rowOff>1</xdr:rowOff>
    </xdr:to>
    <xdr:grpSp>
      <xdr:nvGrpSpPr>
        <xdr:cNvPr id="6" name="월별판매현황"/>
        <xdr:cNvGrpSpPr/>
      </xdr:nvGrpSpPr>
      <xdr:grpSpPr>
        <a:xfrm>
          <a:off x="15571107" y="4867275"/>
          <a:ext cx="2774043" cy="4143376"/>
          <a:chOff x="11410950" y="4867274"/>
          <a:chExt cx="2762250" cy="4143376"/>
        </a:xfrm>
      </xdr:grpSpPr>
      <xdr:sp macro="" textlink="">
        <xdr:nvSpPr>
          <xdr:cNvPr id="3" name="월별판매내역배경"/>
          <xdr:cNvSpPr/>
        </xdr:nvSpPr>
        <xdr:spPr>
          <a:xfrm>
            <a:off x="11410950" y="4886325"/>
            <a:ext cx="2762250" cy="4124325"/>
          </a:xfrm>
          <a:prstGeom prst="roundRect">
            <a:avLst>
              <a:gd name="adj" fmla="val 4104"/>
            </a:avLst>
          </a:prstGeom>
          <a:solidFill>
            <a:schemeClr val="tx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4" name="월별판매내역제목배경"/>
          <xdr:cNvSpPr/>
        </xdr:nvSpPr>
        <xdr:spPr>
          <a:xfrm>
            <a:off x="11437620" y="4928258"/>
            <a:ext cx="2708910" cy="408831"/>
          </a:xfrm>
          <a:prstGeom prst="roundRect">
            <a:avLst>
              <a:gd name="adj" fmla="val 18811"/>
            </a:avLst>
          </a:prstGeom>
          <a:solidFill>
            <a:schemeClr val="tx2">
              <a:lumMod val="60000"/>
              <a:lumOff val="40000"/>
              <a:alpha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2">
                  <a:lumMod val="60000"/>
                  <a:lumOff val="40000"/>
                  <a:alpha val="30000"/>
                </a:schemeClr>
              </a:solidFill>
            </a:endParaRPr>
          </a:p>
        </xdr:txBody>
      </xdr:sp>
      <xdr:graphicFrame macro="">
        <xdr:nvGraphicFramePr>
          <xdr:cNvPr id="5" name="월별판매내역(가로막대형)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aphicFramePr>
            <a:graphicFrameLocks/>
          </xdr:cNvGraphicFramePr>
        </xdr:nvGraphicFramePr>
        <xdr:xfrm>
          <a:off x="11410950" y="4867274"/>
          <a:ext cx="2762250" cy="4143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304800</xdr:rowOff>
    </xdr:from>
    <xdr:to>
      <xdr:col>13</xdr:col>
      <xdr:colOff>0</xdr:colOff>
      <xdr:row>2</xdr:row>
      <xdr:rowOff>0</xdr:rowOff>
    </xdr:to>
    <xdr:sp macro="" textlink="">
      <xdr:nvSpPr>
        <xdr:cNvPr id="2" name="Yesform Exce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791950" y="514350"/>
          <a:ext cx="18859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altLang="ko-KR" sz="1300" b="1">
              <a:solidFill>
                <a:schemeClr val="bg1"/>
              </a:solidFill>
              <a:latin typeface="Verdana" panose="020B0604030504040204" pitchFamily="34" charset="0"/>
              <a:ea typeface="Verdana" panose="020B0604030504040204" pitchFamily="34" charset="0"/>
            </a:rPr>
            <a:t>Yesform Excel</a:t>
          </a:r>
          <a:endParaRPr lang="ko-KR" altLang="en-US" sz="1300" b="1">
            <a:solidFill>
              <a:schemeClr val="bg1"/>
            </a:solidFill>
            <a:latin typeface="Verdana" panose="020B0604030504040204" pitchFamily="34" charset="0"/>
          </a:endParaRPr>
        </a:p>
      </xdr:txBody>
    </xdr:sp>
    <xdr:clientData/>
  </xdr:twoCellAnchor>
  <xdr:twoCellAnchor editAs="oneCell">
    <xdr:from>
      <xdr:col>4</xdr:col>
      <xdr:colOff>304800</xdr:colOff>
      <xdr:row>16</xdr:row>
      <xdr:rowOff>0</xdr:rowOff>
    </xdr:from>
    <xdr:to>
      <xdr:col>13</xdr:col>
      <xdr:colOff>0</xdr:colOff>
      <xdr:row>28</xdr:row>
      <xdr:rowOff>47625</xdr:rowOff>
    </xdr:to>
    <xdr:grpSp>
      <xdr:nvGrpSpPr>
        <xdr:cNvPr id="20" name="손익계산표"/>
        <xdr:cNvGrpSpPr/>
      </xdr:nvGrpSpPr>
      <xdr:grpSpPr>
        <a:xfrm>
          <a:off x="4619625" y="4448175"/>
          <a:ext cx="9058275" cy="3362325"/>
          <a:chOff x="4619625" y="4400550"/>
          <a:chExt cx="9058275" cy="3362325"/>
        </a:xfrm>
      </xdr:grpSpPr>
      <xdr:sp macro="" textlink="">
        <xdr:nvSpPr>
          <xdr:cNvPr id="5" name="손익계산표배경"/>
          <xdr:cNvSpPr/>
        </xdr:nvSpPr>
        <xdr:spPr>
          <a:xfrm>
            <a:off x="4619625" y="4400550"/>
            <a:ext cx="9058275" cy="3362325"/>
          </a:xfrm>
          <a:prstGeom prst="roundRect">
            <a:avLst>
              <a:gd name="adj" fmla="val 4104"/>
            </a:avLst>
          </a:prstGeom>
          <a:solidFill>
            <a:schemeClr val="tx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19" name="BEP판매량묶음"/>
          <xdr:cNvGrpSpPr/>
        </xdr:nvGrpSpPr>
        <xdr:grpSpPr>
          <a:xfrm>
            <a:off x="9258299" y="4508090"/>
            <a:ext cx="2390776" cy="3196307"/>
            <a:chOff x="9258299" y="4508090"/>
            <a:chExt cx="2390776" cy="3196307"/>
          </a:xfrm>
        </xdr:grpSpPr>
        <xdr:sp macro="" textlink="">
          <xdr:nvSpPr>
            <xdr:cNvPr id="51" name="BEP판매량범주제목"/>
            <xdr:cNvSpPr/>
          </xdr:nvSpPr>
          <xdr:spPr>
            <a:xfrm>
              <a:off x="9367673" y="4508090"/>
              <a:ext cx="2209800" cy="378235"/>
            </a:xfrm>
            <a:prstGeom prst="roundRect">
              <a:avLst>
                <a:gd name="adj" fmla="val 14908"/>
              </a:avLst>
            </a:prstGeom>
            <a:solidFill>
              <a:schemeClr val="tx2">
                <a:lumMod val="60000"/>
                <a:lumOff val="40000"/>
                <a:alpha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>
                <a:solidFill>
                  <a:schemeClr val="tx2">
                    <a:lumMod val="60000"/>
                    <a:lumOff val="40000"/>
                    <a:alpha val="30000"/>
                  </a:schemeClr>
                </a:solidFill>
              </a:endParaRPr>
            </a:p>
          </xdr:txBody>
        </xdr:sp>
        <xdr:graphicFrame macro="">
          <xdr:nvGraphicFramePr>
            <xdr:cNvPr id="6" name="손익분기점판매량차트(가로막대형)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9258299" y="4514850"/>
            <a:ext cx="2390776" cy="3189547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1"/>
            </a:graphicData>
          </a:graphic>
        </xdr:graphicFrame>
      </xdr:grpSp>
      <xdr:grpSp>
        <xdr:nvGrpSpPr>
          <xdr:cNvPr id="18" name="손익분기매출차트묶음"/>
          <xdr:cNvGrpSpPr/>
        </xdr:nvGrpSpPr>
        <xdr:grpSpPr>
          <a:xfrm>
            <a:off x="6809119" y="4491712"/>
            <a:ext cx="2392031" cy="3223538"/>
            <a:chOff x="6809119" y="4491712"/>
            <a:chExt cx="2392031" cy="3223538"/>
          </a:xfrm>
        </xdr:grpSpPr>
        <xdr:sp macro="" textlink="">
          <xdr:nvSpPr>
            <xdr:cNvPr id="44" name="BEP매출액차트배경"/>
            <xdr:cNvSpPr/>
          </xdr:nvSpPr>
          <xdr:spPr>
            <a:xfrm>
              <a:off x="6838950" y="4491712"/>
              <a:ext cx="2362200" cy="3180002"/>
            </a:xfrm>
            <a:prstGeom prst="roundRect">
              <a:avLst>
                <a:gd name="adj" fmla="val 1694"/>
              </a:avLst>
            </a:prstGeom>
            <a:solidFill>
              <a:schemeClr val="tx2">
                <a:lumMod val="60000"/>
                <a:lumOff val="40000"/>
                <a:alpha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>
                <a:solidFill>
                  <a:schemeClr val="tx2">
                    <a:lumMod val="60000"/>
                    <a:lumOff val="40000"/>
                    <a:alpha val="30000"/>
                  </a:schemeClr>
                </a:solidFill>
              </a:endParaRPr>
            </a:p>
          </xdr:txBody>
        </xdr:sp>
        <xdr:sp macro="" textlink="">
          <xdr:nvSpPr>
            <xdr:cNvPr id="10" name="BEP매출액강조배경"/>
            <xdr:cNvSpPr/>
          </xdr:nvSpPr>
          <xdr:spPr>
            <a:xfrm>
              <a:off x="6881636" y="5777965"/>
              <a:ext cx="2205213" cy="718085"/>
            </a:xfrm>
            <a:prstGeom prst="rect">
              <a:avLst/>
            </a:prstGeom>
            <a:gradFill flip="none" rotWithShape="1">
              <a:gsLst>
                <a:gs pos="15000">
                  <a:schemeClr val="tx2"/>
                </a:gs>
                <a:gs pos="100000">
                  <a:schemeClr val="tx2">
                    <a:alpha val="0"/>
                  </a:schemeClr>
                </a:gs>
              </a:gsLst>
              <a:lin ang="16200000" scaled="1"/>
              <a:tileRect/>
            </a:gra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ko-KR" altLang="en-US" sz="1100"/>
            </a:p>
          </xdr:txBody>
        </xdr:sp>
        <xdr:graphicFrame macro="">
          <xdr:nvGraphicFramePr>
            <xdr:cNvPr id="7" name="손익분기매출액차트(누적세로형)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6809119" y="4524375"/>
            <a:ext cx="2344405" cy="3190875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2"/>
            </a:graphicData>
          </a:graphic>
        </xdr:graphicFrame>
      </xdr:grpSp>
      <xdr:grpSp>
        <xdr:nvGrpSpPr>
          <xdr:cNvPr id="17" name="품목"/>
          <xdr:cNvGrpSpPr/>
        </xdr:nvGrpSpPr>
        <xdr:grpSpPr>
          <a:xfrm>
            <a:off x="4691909" y="4965581"/>
            <a:ext cx="2091888" cy="261681"/>
            <a:chOff x="4691909" y="4965581"/>
            <a:chExt cx="2091888" cy="261681"/>
          </a:xfrm>
        </xdr:grpSpPr>
        <xdr:sp macro="" textlink="$C$6">
          <xdr:nvSpPr>
            <xdr:cNvPr id="26" name="품목내용">
              <a:extLst>
                <a:ext uri="{FF2B5EF4-FFF2-40B4-BE49-F238E27FC236}">
                  <a16:creationId xmlns:a16="http://schemas.microsoft.com/office/drawing/2014/main" id="{00000000-0008-0000-0000-00001A000000}"/>
                </a:ext>
              </a:extLst>
            </xdr:cNvPr>
            <xdr:cNvSpPr txBox="1"/>
          </xdr:nvSpPr>
          <xdr:spPr>
            <a:xfrm>
              <a:off x="5837151" y="4965581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CE5B3433-1447-4B4C-922C-47EC8859F69C}" type="TxLink">
                <a:rPr lang="ko-KR" altLang="en-US" sz="900" b="1" i="0" u="none" strike="noStrike">
                  <a:solidFill>
                    <a:schemeClr val="bg1"/>
                  </a:solidFill>
                  <a:latin typeface="맑은 고딕"/>
                  <a:ea typeface="맑은 고딕"/>
                </a:rPr>
                <a:pPr algn="l"/>
                <a:t> </a:t>
              </a:fld>
              <a:endParaRPr lang="en-US" altLang="en-US" sz="1000" b="1" i="0" u="none" strike="noStrike">
                <a:solidFill>
                  <a:schemeClr val="bg1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27" name="품목항목">
              <a:extLst>
                <a:ext uri="{FF2B5EF4-FFF2-40B4-BE49-F238E27FC236}">
                  <a16:creationId xmlns:a16="http://schemas.microsoft.com/office/drawing/2014/main" id="{00000000-0008-0000-0000-00001B000000}"/>
                </a:ext>
              </a:extLst>
            </xdr:cNvPr>
            <xdr:cNvSpPr txBox="1"/>
          </xdr:nvSpPr>
          <xdr:spPr>
            <a:xfrm>
              <a:off x="4691909" y="4965581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품목 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</xdr:grpSp>
      <xdr:grpSp>
        <xdr:nvGrpSpPr>
          <xdr:cNvPr id="16" name="판매가"/>
          <xdr:cNvGrpSpPr/>
        </xdr:nvGrpSpPr>
        <xdr:grpSpPr>
          <a:xfrm>
            <a:off x="4691908" y="5310674"/>
            <a:ext cx="2091888" cy="261681"/>
            <a:chOff x="4691908" y="5310674"/>
            <a:chExt cx="2091888" cy="261681"/>
          </a:xfrm>
        </xdr:grpSpPr>
        <xdr:sp macro="" textlink="">
          <xdr:nvSpPr>
            <xdr:cNvPr id="25" name="판매가제목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 txBox="1"/>
          </xdr:nvSpPr>
          <xdr:spPr>
            <a:xfrm>
              <a:off x="4691908" y="5310674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판매가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(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단위당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)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E$7">
          <xdr:nvSpPr>
            <xdr:cNvPr id="32" name="판매가내용">
              <a:extLst>
                <a:ext uri="{FF2B5EF4-FFF2-40B4-BE49-F238E27FC236}">
                  <a16:creationId xmlns:a16="http://schemas.microsoft.com/office/drawing/2014/main" id="{00000000-0008-0000-0000-000020000000}"/>
                </a:ext>
              </a:extLst>
            </xdr:cNvPr>
            <xdr:cNvSpPr txBox="1"/>
          </xdr:nvSpPr>
          <xdr:spPr>
            <a:xfrm>
              <a:off x="5837151" y="5310674"/>
              <a:ext cx="946645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C82DDDD8-9C19-4BD4-AF24-35AE0F1B31BB}" type="TxLink">
                <a:rPr lang="en-US" altLang="en-US" sz="900" b="0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15" name="매출액"/>
          <xdr:cNvGrpSpPr/>
        </xdr:nvGrpSpPr>
        <xdr:grpSpPr>
          <a:xfrm>
            <a:off x="4691908" y="5652756"/>
            <a:ext cx="2091893" cy="261681"/>
            <a:chOff x="4691908" y="5652756"/>
            <a:chExt cx="2091893" cy="261681"/>
          </a:xfrm>
        </xdr:grpSpPr>
        <xdr:sp macro="" textlink="">
          <xdr:nvSpPr>
            <xdr:cNvPr id="39" name="매출액제목">
              <a:extLst>
                <a:ext uri="{FF2B5EF4-FFF2-40B4-BE49-F238E27FC236}">
                  <a16:creationId xmlns:a16="http://schemas.microsoft.com/office/drawing/2014/main" id="{00000000-0008-0000-0000-000027000000}"/>
                </a:ext>
              </a:extLst>
            </xdr:cNvPr>
            <xdr:cNvSpPr txBox="1"/>
          </xdr:nvSpPr>
          <xdr:spPr>
            <a:xfrm>
              <a:off x="4691908" y="5652756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매출액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8">
          <xdr:nvSpPr>
            <xdr:cNvPr id="40" name="매출액내용">
              <a:extLst>
                <a:ext uri="{FF2B5EF4-FFF2-40B4-BE49-F238E27FC236}">
                  <a16:creationId xmlns:a16="http://schemas.microsoft.com/office/drawing/2014/main" id="{00000000-0008-0000-0000-000028000000}"/>
                </a:ext>
              </a:extLst>
            </xdr:cNvPr>
            <xdr:cNvSpPr txBox="1"/>
          </xdr:nvSpPr>
          <xdr:spPr>
            <a:xfrm>
              <a:off x="5837151" y="5652756"/>
              <a:ext cx="946650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FF761FBE-07B7-479E-8192-410D3D4914C9}" type="TxLink">
                <a:rPr lang="en-US" altLang="en-US" sz="900" b="0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14" name="고정비합계"/>
          <xdr:cNvGrpSpPr/>
        </xdr:nvGrpSpPr>
        <xdr:grpSpPr>
          <a:xfrm>
            <a:off x="4691908" y="5976111"/>
            <a:ext cx="2091884" cy="261681"/>
            <a:chOff x="4691908" y="5976111"/>
            <a:chExt cx="2091884" cy="261681"/>
          </a:xfrm>
        </xdr:grpSpPr>
        <xdr:sp macro="" textlink="">
          <xdr:nvSpPr>
            <xdr:cNvPr id="42" name="고정비합계제목">
              <a:extLst>
                <a:ext uri="{FF2B5EF4-FFF2-40B4-BE49-F238E27FC236}">
                  <a16:creationId xmlns:a16="http://schemas.microsoft.com/office/drawing/2014/main" id="{00000000-0008-0000-0000-00002A000000}"/>
                </a:ext>
              </a:extLst>
            </xdr:cNvPr>
            <xdr:cNvSpPr txBox="1"/>
          </xdr:nvSpPr>
          <xdr:spPr>
            <a:xfrm>
              <a:off x="4691908" y="5976111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고정비 합계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21">
          <xdr:nvSpPr>
            <xdr:cNvPr id="43" name="고정비합계내용">
              <a:extLst>
                <a:ext uri="{FF2B5EF4-FFF2-40B4-BE49-F238E27FC236}">
                  <a16:creationId xmlns:a16="http://schemas.microsoft.com/office/drawing/2014/main" id="{00000000-0008-0000-0000-00002B000000}"/>
                </a:ext>
              </a:extLst>
            </xdr:cNvPr>
            <xdr:cNvSpPr txBox="1"/>
          </xdr:nvSpPr>
          <xdr:spPr>
            <a:xfrm>
              <a:off x="5837146" y="5976111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FC3269E3-CC24-4E5E-BFEE-56D317EF77B6}" type="TxLink">
                <a:rPr lang="en-US" altLang="en-US" sz="900" b="0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13" name="변동비합계"/>
          <xdr:cNvGrpSpPr/>
        </xdr:nvGrpSpPr>
        <xdr:grpSpPr>
          <a:xfrm>
            <a:off x="4691908" y="6312142"/>
            <a:ext cx="2091884" cy="261681"/>
            <a:chOff x="4691908" y="6312142"/>
            <a:chExt cx="2091884" cy="261681"/>
          </a:xfrm>
        </xdr:grpSpPr>
        <xdr:sp macro="" textlink="">
          <xdr:nvSpPr>
            <xdr:cNvPr id="45" name="변동비합계제목">
              <a:extLst>
                <a:ext uri="{FF2B5EF4-FFF2-40B4-BE49-F238E27FC236}">
                  <a16:creationId xmlns:a16="http://schemas.microsoft.com/office/drawing/2014/main" id="{00000000-0008-0000-0000-00002D000000}"/>
                </a:ext>
              </a:extLst>
            </xdr:cNvPr>
            <xdr:cNvSpPr txBox="1"/>
          </xdr:nvSpPr>
          <xdr:spPr>
            <a:xfrm>
              <a:off x="4691908" y="6312142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변동비 합계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23">
          <xdr:nvSpPr>
            <xdr:cNvPr id="46" name="변동비합계내용">
              <a:extLst>
                <a:ext uri="{FF2B5EF4-FFF2-40B4-BE49-F238E27FC236}">
                  <a16:creationId xmlns:a16="http://schemas.microsoft.com/office/drawing/2014/main" id="{00000000-0008-0000-0000-00002E000000}"/>
                </a:ext>
              </a:extLst>
            </xdr:cNvPr>
            <xdr:cNvSpPr txBox="1"/>
          </xdr:nvSpPr>
          <xdr:spPr>
            <a:xfrm>
              <a:off x="5837146" y="6312142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A2FC72A3-C418-4FB0-A5C3-FB6B677A5EF6}" type="TxLink">
                <a:rPr lang="en-US" altLang="en-US" sz="900" b="0" i="0" u="none" strike="noStrike">
                  <a:solidFill>
                    <a:schemeClr val="bg1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0">
                <a:solidFill>
                  <a:schemeClr val="bg1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12" name="BEP판매량"/>
          <xdr:cNvGrpSpPr/>
        </xdr:nvGrpSpPr>
        <xdr:grpSpPr>
          <a:xfrm>
            <a:off x="4691908" y="6648169"/>
            <a:ext cx="2091884" cy="261681"/>
            <a:chOff x="4691908" y="6648169"/>
            <a:chExt cx="2091884" cy="261681"/>
          </a:xfrm>
        </xdr:grpSpPr>
        <xdr:sp macro="" textlink="">
          <xdr:nvSpPr>
            <xdr:cNvPr id="82" name="BEP판매량제목">
              <a:extLst>
                <a:ext uri="{FF2B5EF4-FFF2-40B4-BE49-F238E27FC236}">
                  <a16:creationId xmlns:a16="http://schemas.microsoft.com/office/drawing/2014/main" id="{00000000-0008-0000-0000-000052000000}"/>
                </a:ext>
              </a:extLst>
            </xdr:cNvPr>
            <xdr:cNvSpPr txBox="1"/>
          </xdr:nvSpPr>
          <xdr:spPr>
            <a:xfrm>
              <a:off x="4691908" y="6648169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BEP 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판매량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26">
          <xdr:nvSpPr>
            <xdr:cNvPr id="83" name="BEP판매량내용">
              <a:extLst>
                <a:ext uri="{FF2B5EF4-FFF2-40B4-BE49-F238E27FC236}">
                  <a16:creationId xmlns:a16="http://schemas.microsoft.com/office/drawing/2014/main" id="{00000000-0008-0000-0000-000053000000}"/>
                </a:ext>
              </a:extLst>
            </xdr:cNvPr>
            <xdr:cNvSpPr txBox="1"/>
          </xdr:nvSpPr>
          <xdr:spPr>
            <a:xfrm>
              <a:off x="5837146" y="6648183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5EE6C351-3BE0-47E8-A5D0-11BDA83E0159}" type="TxLink">
                <a:rPr lang="en-US" altLang="en-US" sz="900" b="1" i="0" u="none" strike="noStrike">
                  <a:solidFill>
                    <a:schemeClr val="accent3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1">
                <a:solidFill>
                  <a:schemeClr val="accent3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11" name="BEP매출액"/>
          <xdr:cNvGrpSpPr/>
        </xdr:nvGrpSpPr>
        <xdr:grpSpPr>
          <a:xfrm>
            <a:off x="4691908" y="6984210"/>
            <a:ext cx="2091884" cy="261681"/>
            <a:chOff x="4691908" y="6984210"/>
            <a:chExt cx="2091884" cy="261681"/>
          </a:xfrm>
        </xdr:grpSpPr>
        <xdr:sp macro="" textlink="">
          <xdr:nvSpPr>
            <xdr:cNvPr id="84" name="BEP매출액제목">
              <a:extLst>
                <a:ext uri="{FF2B5EF4-FFF2-40B4-BE49-F238E27FC236}">
                  <a16:creationId xmlns:a16="http://schemas.microsoft.com/office/drawing/2014/main" id="{00000000-0008-0000-0000-000054000000}"/>
                </a:ext>
              </a:extLst>
            </xdr:cNvPr>
            <xdr:cNvSpPr txBox="1"/>
          </xdr:nvSpPr>
          <xdr:spPr>
            <a:xfrm>
              <a:off x="4691908" y="6984210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BEP </a:t>
              </a:r>
              <a:r>
                <a:rPr lang="ko-KR" altLang="en-US" sz="900" b="1" baseline="0">
                  <a:solidFill>
                    <a:schemeClr val="bg1"/>
                  </a:solidFill>
                  <a:latin typeface="+mn-ea"/>
                  <a:ea typeface="+mn-ea"/>
                </a:rPr>
                <a:t>매출액</a:t>
              </a:r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27">
          <xdr:nvSpPr>
            <xdr:cNvPr id="85" name="BEP매출액내용">
              <a:extLst>
                <a:ext uri="{FF2B5EF4-FFF2-40B4-BE49-F238E27FC236}">
                  <a16:creationId xmlns:a16="http://schemas.microsoft.com/office/drawing/2014/main" id="{00000000-0008-0000-0000-000055000000}"/>
                </a:ext>
              </a:extLst>
            </xdr:cNvPr>
            <xdr:cNvSpPr txBox="1"/>
          </xdr:nvSpPr>
          <xdr:spPr>
            <a:xfrm>
              <a:off x="5837146" y="6984210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4E411CE0-F0E1-4159-880B-DCAEE65C51DE}" type="TxLink">
                <a:rPr lang="en-US" altLang="en-US" sz="900" b="1" i="0" u="none" strike="noStrike">
                  <a:solidFill>
                    <a:schemeClr val="accent2"/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1">
                <a:solidFill>
                  <a:schemeClr val="accent2"/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9" name="손익액"/>
          <xdr:cNvGrpSpPr/>
        </xdr:nvGrpSpPr>
        <xdr:grpSpPr>
          <a:xfrm>
            <a:off x="4691908" y="7307562"/>
            <a:ext cx="2091884" cy="261699"/>
            <a:chOff x="4691908" y="7307562"/>
            <a:chExt cx="2091884" cy="261699"/>
          </a:xfrm>
        </xdr:grpSpPr>
        <xdr:sp macro="" textlink="">
          <xdr:nvSpPr>
            <xdr:cNvPr id="86" name="손익액제목"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SpPr txBox="1"/>
          </xdr:nvSpPr>
          <xdr:spPr>
            <a:xfrm>
              <a:off x="4691908" y="7307580"/>
              <a:ext cx="1098567" cy="2616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ko-KR" altLang="en-US" sz="900" b="1">
                  <a:solidFill>
                    <a:schemeClr val="bg1"/>
                  </a:solidFill>
                  <a:latin typeface="+mn-ea"/>
                  <a:ea typeface="+mn-ea"/>
                </a:rPr>
                <a:t>손익액 </a:t>
              </a:r>
              <a:r>
                <a:rPr lang="en-US" altLang="ko-KR" sz="900" b="1">
                  <a:solidFill>
                    <a:schemeClr val="bg1"/>
                  </a:solidFill>
                  <a:latin typeface="+mn-ea"/>
                  <a:ea typeface="+mn-ea"/>
                </a:rPr>
                <a:t>: </a:t>
              </a:r>
              <a:endParaRPr lang="ko-KR" altLang="en-US" sz="900" b="1">
                <a:solidFill>
                  <a:schemeClr val="bg1"/>
                </a:solidFill>
                <a:latin typeface="+mn-ea"/>
                <a:ea typeface="+mn-ea"/>
              </a:endParaRPr>
            </a:p>
          </xdr:txBody>
        </xdr:sp>
        <xdr:sp macro="" textlink="$C$28">
          <xdr:nvSpPr>
            <xdr:cNvPr id="87" name="손익액내용"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 txBox="1"/>
          </xdr:nvSpPr>
          <xdr:spPr>
            <a:xfrm>
              <a:off x="5837146" y="7307562"/>
              <a:ext cx="946646" cy="257639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fld id="{7F9CC5B0-BEE0-4FF4-8433-37A304F935E1}" type="TxLink">
                <a:rPr lang="en-US" altLang="en-US" sz="900" b="1" i="0" u="none" strike="noStrike">
                  <a:solidFill>
                    <a:schemeClr val="accent1">
                      <a:lumMod val="90000"/>
                    </a:schemeClr>
                  </a:solidFill>
                  <a:latin typeface="Verdana"/>
                  <a:ea typeface="Verdana"/>
                </a:rPr>
                <a:pPr algn="l"/>
                <a:t> </a:t>
              </a:fld>
              <a:endParaRPr lang="ko-KR" altLang="en-US" sz="1000" b="1">
                <a:solidFill>
                  <a:schemeClr val="accent1">
                    <a:lumMod val="90000"/>
                  </a:schemeClr>
                </a:solidFill>
                <a:latin typeface="Verdana" panose="020B0604030504040204" pitchFamily="34" charset="0"/>
              </a:endParaRPr>
            </a:p>
          </xdr:txBody>
        </xdr:sp>
      </xdr:grpSp>
      <xdr:grpSp>
        <xdr:nvGrpSpPr>
          <xdr:cNvPr id="8" name="고정비"/>
          <xdr:cNvGrpSpPr/>
        </xdr:nvGrpSpPr>
        <xdr:grpSpPr>
          <a:xfrm>
            <a:off x="11610974" y="4600575"/>
            <a:ext cx="1980000" cy="1368000"/>
            <a:chOff x="11610974" y="4600575"/>
            <a:chExt cx="1980000" cy="1368000"/>
          </a:xfrm>
        </xdr:grpSpPr>
        <xdr:graphicFrame macro="">
          <xdr:nvGraphicFramePr>
            <xdr:cNvPr id="50" name="고정비율차트(도넛형)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GraphicFramePr>
              <a:graphicFrameLocks/>
            </xdr:cNvGraphicFramePr>
          </xdr:nvGraphicFramePr>
          <xdr:xfrm>
            <a:off x="11610974" y="4600575"/>
            <a:ext cx="1980000" cy="1368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3"/>
            </a:graphicData>
          </a:graphic>
        </xdr:graphicFrame>
        <xdr:sp macro="" textlink="">
          <xdr:nvSpPr>
            <xdr:cNvPr id="53" name="고정비율제목(중간)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SpPr txBox="1"/>
          </xdr:nvSpPr>
          <xdr:spPr>
            <a:xfrm>
              <a:off x="12157015" y="5182808"/>
              <a:ext cx="900000" cy="180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ko-KR" altLang="en-US" sz="1000" b="1">
                  <a:solidFill>
                    <a:schemeClr val="bg1"/>
                  </a:solidFill>
                  <a:latin typeface="Impact" panose="020B0806030902050204" pitchFamily="34" charset="0"/>
                </a:rPr>
                <a:t>고정비율</a:t>
              </a:r>
            </a:p>
          </xdr:txBody>
        </xdr:sp>
      </xdr:grpSp>
      <xdr:grpSp>
        <xdr:nvGrpSpPr>
          <xdr:cNvPr id="4" name="변동비"/>
          <xdr:cNvGrpSpPr/>
        </xdr:nvGrpSpPr>
        <xdr:grpSpPr>
          <a:xfrm>
            <a:off x="11610974" y="6099600"/>
            <a:ext cx="1980000" cy="1368000"/>
            <a:chOff x="11610974" y="6099600"/>
            <a:chExt cx="1980000" cy="1368000"/>
          </a:xfrm>
        </xdr:grpSpPr>
        <xdr:graphicFrame macro="">
          <xdr:nvGraphicFramePr>
            <xdr:cNvPr id="54" name="변동비율차트(도넛형)">
              <a:extLst>
                <a:ext uri="{FF2B5EF4-FFF2-40B4-BE49-F238E27FC236}">
                  <a16:creationId xmlns:a16="http://schemas.microsoft.com/office/drawing/2014/main" id="{00000000-0008-0000-0000-00001E000000}"/>
                </a:ext>
              </a:extLst>
            </xdr:cNvPr>
            <xdr:cNvGraphicFramePr>
              <a:graphicFrameLocks/>
            </xdr:cNvGraphicFramePr>
          </xdr:nvGraphicFramePr>
          <xdr:xfrm>
            <a:off x="11610974" y="6099600"/>
            <a:ext cx="1980000" cy="1368000"/>
          </xdr:xfrm>
          <a:graphic>
            <a:graphicData uri="http://schemas.openxmlformats.org/drawingml/2006/chart">
              <c:chart xmlns:c="http://schemas.openxmlformats.org/drawingml/2006/chart" xmlns:r="http://schemas.openxmlformats.org/officeDocument/2006/relationships" r:id="rId4"/>
            </a:graphicData>
          </a:graphic>
        </xdr:graphicFrame>
        <xdr:sp macro="" textlink="">
          <xdr:nvSpPr>
            <xdr:cNvPr id="55" name="변동비율제목(중간)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SpPr txBox="1"/>
          </xdr:nvSpPr>
          <xdr:spPr>
            <a:xfrm>
              <a:off x="12158735" y="6685768"/>
              <a:ext cx="900000" cy="1800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ko-KR" altLang="en-US" sz="1000" b="1">
                  <a:solidFill>
                    <a:schemeClr val="bg1"/>
                  </a:solidFill>
                  <a:latin typeface="Impact" panose="020B0806030902050204" pitchFamily="34" charset="0"/>
                </a:rPr>
                <a:t>변동비율</a:t>
              </a:r>
            </a:p>
          </xdr:txBody>
        </xdr:sp>
      </xdr:grpSp>
      <xdr:sp macro="" textlink="">
        <xdr:nvSpPr>
          <xdr:cNvPr id="52" name="손익계산표제목배경"/>
          <xdr:cNvSpPr/>
        </xdr:nvSpPr>
        <xdr:spPr>
          <a:xfrm>
            <a:off x="4717279" y="4491712"/>
            <a:ext cx="1980000" cy="397463"/>
          </a:xfrm>
          <a:prstGeom prst="roundRect">
            <a:avLst>
              <a:gd name="adj" fmla="val 14908"/>
            </a:avLst>
          </a:prstGeom>
          <a:solidFill>
            <a:schemeClr val="tx2">
              <a:lumMod val="60000"/>
              <a:lumOff val="40000"/>
              <a:alpha val="2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altLang="ko-KR" sz="1100">
                <a:solidFill>
                  <a:schemeClr val="tx2">
                    <a:lumMod val="60000"/>
                    <a:lumOff val="40000"/>
                    <a:alpha val="30000"/>
                  </a:schemeClr>
                </a:solidFill>
              </a:rPr>
              <a:t>`</a:t>
            </a:r>
            <a:endParaRPr lang="ko-KR" altLang="en-US" sz="1100">
              <a:solidFill>
                <a:schemeClr val="tx2">
                  <a:lumMod val="60000"/>
                  <a:lumOff val="40000"/>
                  <a:alpha val="30000"/>
                </a:schemeClr>
              </a:solidFill>
            </a:endParaRPr>
          </a:p>
        </xdr:txBody>
      </xdr:sp>
      <xdr:sp macro="" textlink="">
        <xdr:nvSpPr>
          <xdr:cNvPr id="21" name="손익계산표제목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 txBox="1"/>
        </xdr:nvSpPr>
        <xdr:spPr>
          <a:xfrm>
            <a:off x="4691909" y="4559890"/>
            <a:ext cx="1098567" cy="26168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+mn-ea"/>
                <a:ea typeface="+mn-ea"/>
              </a:rPr>
              <a:t>손익계산표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표2" displayName="표2" ref="N5:Q41" totalsRowShown="0" dataDxfId="16" headerRowCellStyle="스타일 4">
  <tableColumns count="4">
    <tableColumn id="1" name="품목" dataDxfId="15"/>
    <tableColumn id="2" name="규격 · 사양" dataDxfId="14"/>
    <tableColumn id="3" name="단위" dataDxfId="13"/>
    <tableColumn id="4" name="판매가" dataDxfId="12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id="2" name="표1" displayName="표1" ref="B5:L41" totalsRowShown="0" dataDxfId="11" headerRowCellStyle="스타일 2">
  <tableColumns count="11">
    <tableColumn id="1" name="판매일자" dataDxfId="10"/>
    <tableColumn id="2" name="품목" dataDxfId="9"/>
    <tableColumn id="3" name="규격 · 사양" dataDxfId="8">
      <calculatedColumnFormula>IFERROR(IF(OR(표1[[#This Row],[판매일자]]="",표1[[#This Row],[품목]]=""),"",VLOOKUP(표1[[#This Row],[품목]],표2[#All],2,FALSE)),"")</calculatedColumnFormula>
    </tableColumn>
    <tableColumn id="4" name="단위" dataDxfId="7">
      <calculatedColumnFormula>IFERROR(IF(OR(표1[[#This Row],[판매일자]]="",표1[[#This Row],[품목]]=""),"",VLOOKUP(표1[[#This Row],[품목]],표2[#All],3,FALSE)),"")</calculatedColumnFormula>
    </tableColumn>
    <tableColumn id="5" name="판매량" dataDxfId="6"/>
    <tableColumn id="6" name="판매가" dataDxfId="5">
      <calculatedColumnFormula>IFERROR(IF(OR(표1[[#This Row],[판매일자]]="",표1[[#This Row],[품목]]=""),0,VLOOKUP(표1[[#This Row],[품목]],표2[#All],4,FALSE)),0)</calculatedColumnFormula>
    </tableColumn>
    <tableColumn id="7" name="공급가액" dataDxfId="4">
      <calculatedColumnFormula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calculatedColumnFormula>
    </tableColumn>
    <tableColumn id="12" name="세액" dataDxfId="3">
      <calculatedColumnFormula>IFERROR(IF(OR(표1[[#This Row],[판매일자]]="",표1[[#This Row],[세액구분]]="",표1[[#This Row],[세액구분]]="없음"),0,표1[[#This Row],[공급가액]]*0.1),0)</calculatedColumnFormula>
    </tableColumn>
    <tableColumn id="8" name="판매금액" dataDxfId="2">
      <calculatedColumnFormula>IFERROR(IF(AND(표1[[#This Row],[공급가액]]="",표1[[#This Row],[세액]]=""),0,표1[[#This Row],[공급가액]]+표1[[#This Row],[세액]]),0)</calculatedColumnFormula>
    </tableColumn>
    <tableColumn id="10" name="세액구분" dataDxfId="1"/>
    <tableColumn id="9" name="비고" data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손익계산표2">
      <a:dk1>
        <a:sysClr val="windowText" lastClr="000000"/>
      </a:dk1>
      <a:lt1>
        <a:sysClr val="window" lastClr="FFFFFF"/>
      </a:lt1>
      <a:dk2>
        <a:srgbClr val="59473F"/>
      </a:dk2>
      <a:lt2>
        <a:srgbClr val="F3EEED"/>
      </a:lt2>
      <a:accent1>
        <a:srgbClr val="94B6D2"/>
      </a:accent1>
      <a:accent2>
        <a:srgbClr val="EC945E"/>
      </a:accent2>
      <a:accent3>
        <a:srgbClr val="82ACA2"/>
      </a:accent3>
      <a:accent4>
        <a:srgbClr val="D8B25C"/>
      </a:accent4>
      <a:accent5>
        <a:srgbClr val="716767"/>
      </a:accent5>
      <a:accent6>
        <a:srgbClr val="968C8C"/>
      </a:accent6>
      <a:hlink>
        <a:srgbClr val="EC945E"/>
      </a:hlink>
      <a:folHlink>
        <a:srgbClr val="B29C93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B1:T41"/>
  <sheetViews>
    <sheetView showGridLines="0" showRowColHeaders="0" showZeros="0" tabSelected="1" zoomScaleNormal="100" workbookViewId="0">
      <selection activeCell="B5" sqref="B5"/>
    </sheetView>
  </sheetViews>
  <sheetFormatPr defaultColWidth="9.140625" defaultRowHeight="22.35" customHeight="1" x14ac:dyDescent="0.2"/>
  <cols>
    <col min="1" max="1" width="2.5703125" style="30" customWidth="1"/>
    <col min="2" max="2" width="13.7109375" style="32" customWidth="1"/>
    <col min="3" max="4" width="20.7109375" style="31" customWidth="1"/>
    <col min="5" max="5" width="8.7109375" style="33" customWidth="1"/>
    <col min="6" max="6" width="10.7109375" style="29" customWidth="1"/>
    <col min="7" max="7" width="13.7109375" style="29" customWidth="1"/>
    <col min="8" max="8" width="15.7109375" style="29" customWidth="1"/>
    <col min="9" max="9" width="13.7109375" style="29" customWidth="1"/>
    <col min="10" max="10" width="15.7109375" style="29" customWidth="1"/>
    <col min="11" max="11" width="10.7109375" style="90" customWidth="1"/>
    <col min="12" max="12" width="15.7109375" style="31" customWidth="1"/>
    <col min="13" max="13" width="3.7109375" style="30" customWidth="1"/>
    <col min="14" max="15" width="20.7109375" style="31" customWidth="1"/>
    <col min="16" max="16" width="8.7109375" style="31" customWidth="1"/>
    <col min="17" max="17" width="13.7109375" style="29" customWidth="1"/>
    <col min="18" max="18" width="3.7109375" style="30" customWidth="1"/>
    <col min="19" max="19" width="15.7109375" style="30" customWidth="1"/>
    <col min="20" max="20" width="25.7109375" style="30" customWidth="1"/>
    <col min="21" max="16384" width="9.140625" style="30"/>
  </cols>
  <sheetData>
    <row r="1" spans="2:20" customFormat="1" ht="16.5" customHeight="1" x14ac:dyDescent="0.2"/>
    <row r="2" spans="2:20" customFormat="1" ht="39.950000000000003" customHeight="1" x14ac:dyDescent="0.2">
      <c r="B2" s="22" t="s">
        <v>17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  <c r="N2" s="24"/>
      <c r="O2" s="24"/>
      <c r="P2" s="24"/>
      <c r="Q2" s="24"/>
    </row>
    <row r="3" spans="2:20" customFormat="1" ht="11.25" customHeight="1" x14ac:dyDescent="0.2"/>
    <row r="4" spans="2:20" customFormat="1" ht="24.95" customHeight="1" x14ac:dyDescent="0.2">
      <c r="B4" s="75" t="s">
        <v>9</v>
      </c>
      <c r="E4" s="1"/>
      <c r="N4" s="75" t="s">
        <v>7</v>
      </c>
    </row>
    <row r="5" spans="2:20" s="27" customFormat="1" ht="30" customHeight="1" thickBot="1" x14ac:dyDescent="0.25">
      <c r="B5" s="114" t="s">
        <v>10</v>
      </c>
      <c r="C5" s="114" t="s">
        <v>0</v>
      </c>
      <c r="D5" s="2" t="s">
        <v>11</v>
      </c>
      <c r="E5" s="2" t="s">
        <v>12</v>
      </c>
      <c r="F5" s="2" t="s">
        <v>58</v>
      </c>
      <c r="G5" s="2" t="s">
        <v>51</v>
      </c>
      <c r="H5" s="2" t="s">
        <v>27</v>
      </c>
      <c r="I5" s="2" t="s">
        <v>19</v>
      </c>
      <c r="J5" s="122" t="s">
        <v>52</v>
      </c>
      <c r="K5" s="122" t="s">
        <v>18</v>
      </c>
      <c r="L5" s="2" t="s">
        <v>13</v>
      </c>
      <c r="N5" s="89" t="s">
        <v>14</v>
      </c>
      <c r="O5" s="78" t="s">
        <v>15</v>
      </c>
      <c r="P5" s="78" t="s">
        <v>16</v>
      </c>
      <c r="Q5" s="89" t="s">
        <v>55</v>
      </c>
      <c r="R5"/>
    </row>
    <row r="6" spans="2:20" ht="22.35" customHeight="1" x14ac:dyDescent="0.2">
      <c r="B6" s="28"/>
      <c r="C6" s="34"/>
      <c r="D6" s="34"/>
      <c r="E6" s="35"/>
      <c r="F6" s="36"/>
      <c r="G6" s="37">
        <f>IFERROR(IF(OR(표1[[#This Row],[판매일자]]="",표1[[#This Row],[품목]]=""),0,VLOOKUP(표1[[#This Row],[품목]],표2[#All],4,FALSE)),0)</f>
        <v>0</v>
      </c>
      <c r="H6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6" s="37">
        <f>IFERROR(IF(OR(표1[[#This Row],[판매일자]]="",표1[[#This Row],[세액구분]]="",표1[[#This Row],[세액구분]]="없음"),0,표1[[#This Row],[공급가액]]*0.1),0)</f>
        <v>0</v>
      </c>
      <c r="J6" s="37">
        <f>IFERROR(IF(AND(표1[[#This Row],[공급가액]]="",표1[[#This Row],[세액]]=""),0,표1[[#This Row],[공급가액]]+표1[[#This Row],[세액]]),0)</f>
        <v>0</v>
      </c>
      <c r="K6" s="34"/>
      <c r="L6" s="34"/>
      <c r="S6" s="85" t="s">
        <v>33</v>
      </c>
      <c r="T6" s="86">
        <v>44562</v>
      </c>
    </row>
    <row r="7" spans="2:20" ht="22.35" customHeight="1" x14ac:dyDescent="0.2">
      <c r="B7" s="28"/>
      <c r="C7" s="34"/>
      <c r="D7" s="34"/>
      <c r="E7" s="35"/>
      <c r="F7" s="36"/>
      <c r="G7" s="37">
        <f>IFERROR(IF(OR(표1[[#This Row],[판매일자]]="",표1[[#This Row],[품목]]=""),0,VLOOKUP(표1[[#This Row],[품목]],표2[#All],4,FALSE)),0)</f>
        <v>0</v>
      </c>
      <c r="H7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7" s="37">
        <f>IFERROR(IF(OR(표1[[#This Row],[판매일자]]="",표1[[#This Row],[세액구분]]="",표1[[#This Row],[세액구분]]="없음"),0,표1[[#This Row],[공급가액]]*0.1),0)</f>
        <v>0</v>
      </c>
      <c r="J7" s="37">
        <f>IFERROR(IF(AND(표1[[#This Row],[공급가액]]="",표1[[#This Row],[세액]]=""),0,표1[[#This Row],[공급가액]]+표1[[#This Row],[세액]]),0)</f>
        <v>0</v>
      </c>
      <c r="K7" s="34"/>
      <c r="L7" s="34"/>
      <c r="S7" s="83" t="s">
        <v>34</v>
      </c>
      <c r="T7" s="51">
        <v>44926</v>
      </c>
    </row>
    <row r="8" spans="2:20" ht="22.35" customHeight="1" x14ac:dyDescent="0.2">
      <c r="B8" s="28"/>
      <c r="C8" s="34"/>
      <c r="D8" s="34"/>
      <c r="E8" s="35"/>
      <c r="F8" s="36"/>
      <c r="G8" s="37">
        <f>IFERROR(IF(OR(표1[[#This Row],[판매일자]]="",표1[[#This Row],[품목]]=""),0,VLOOKUP(표1[[#This Row],[품목]],표2[#All],4,FALSE)),0)</f>
        <v>0</v>
      </c>
      <c r="H8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8" s="37">
        <f>IFERROR(IF(OR(표1[[#This Row],[판매일자]]="",표1[[#This Row],[세액구분]]="",표1[[#This Row],[세액구분]]="없음"),0,표1[[#This Row],[공급가액]]*0.1),0)</f>
        <v>0</v>
      </c>
      <c r="J8" s="37">
        <f>IFERROR(IF(AND(표1[[#This Row],[공급가액]]="",표1[[#This Row],[세액]]=""),0,표1[[#This Row],[공급가액]]+표1[[#This Row],[세액]]),0)</f>
        <v>0</v>
      </c>
      <c r="K8" s="34"/>
      <c r="L8" s="34"/>
      <c r="S8" s="87" t="s">
        <v>0</v>
      </c>
      <c r="T8" s="88"/>
    </row>
    <row r="9" spans="2:20" ht="22.35" customHeight="1" x14ac:dyDescent="0.2">
      <c r="B9" s="28"/>
      <c r="C9" s="34"/>
      <c r="D9" s="34"/>
      <c r="E9" s="35"/>
      <c r="F9" s="36"/>
      <c r="G9" s="37">
        <f>IFERROR(IF(OR(표1[[#This Row],[판매일자]]="",표1[[#This Row],[품목]]=""),0,VLOOKUP(표1[[#This Row],[품목]],표2[#All],4,FALSE)),0)</f>
        <v>0</v>
      </c>
      <c r="H9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9" s="37">
        <f>IFERROR(IF(OR(표1[[#This Row],[판매일자]]="",표1[[#This Row],[세액구분]]="",표1[[#This Row],[세액구분]]="없음"),0,표1[[#This Row],[공급가액]]*0.1),0)</f>
        <v>0</v>
      </c>
      <c r="J9" s="37">
        <f>IFERROR(IF(AND(표1[[#This Row],[공급가액]]="",표1[[#This Row],[세액]]=""),0,표1[[#This Row],[공급가액]]+표1[[#This Row],[세액]]),0)</f>
        <v>0</v>
      </c>
      <c r="K9" s="34"/>
      <c r="L9" s="34"/>
      <c r="S9" s="48" t="s">
        <v>54</v>
      </c>
      <c r="T9" s="115">
        <f>IFERROR(일자별건수,"")</f>
        <v>0</v>
      </c>
    </row>
    <row r="10" spans="2:20" ht="22.35" customHeight="1" x14ac:dyDescent="0.2">
      <c r="B10" s="28"/>
      <c r="C10" s="34"/>
      <c r="D10" s="34"/>
      <c r="E10" s="35"/>
      <c r="F10" s="36"/>
      <c r="G10" s="37">
        <f>IFERROR(IF(OR(표1[[#This Row],[판매일자]]="",표1[[#This Row],[품목]]=""),0,VLOOKUP(표1[[#This Row],[품목]],표2[#All],4,FALSE)),0)</f>
        <v>0</v>
      </c>
      <c r="H10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0" s="37">
        <f>IFERROR(IF(OR(표1[[#This Row],[판매일자]]="",표1[[#This Row],[세액구분]]="",표1[[#This Row],[세액구분]]="없음"),0,표1[[#This Row],[공급가액]]*0.1),0)</f>
        <v>0</v>
      </c>
      <c r="J10" s="37">
        <f>IFERROR(IF(AND(표1[[#This Row],[공급가액]]="",표1[[#This Row],[세액]]=""),0,표1[[#This Row],[공급가액]]+표1[[#This Row],[세액]]),0)</f>
        <v>0</v>
      </c>
      <c r="K10" s="34"/>
      <c r="L10" s="34"/>
      <c r="S10" s="49" t="s">
        <v>50</v>
      </c>
      <c r="T10" s="116">
        <f>IFERROR(일자별수량,"")</f>
        <v>0</v>
      </c>
    </row>
    <row r="11" spans="2:20" ht="22.35" customHeight="1" x14ac:dyDescent="0.2">
      <c r="B11" s="28"/>
      <c r="C11" s="34"/>
      <c r="D11" s="34"/>
      <c r="E11" s="35"/>
      <c r="F11" s="36"/>
      <c r="G11" s="37">
        <f>IFERROR(IF(OR(표1[[#This Row],[판매일자]]="",표1[[#This Row],[품목]]=""),0,VLOOKUP(표1[[#This Row],[품목]],표2[#All],4,FALSE)),0)</f>
        <v>0</v>
      </c>
      <c r="H11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1" s="37">
        <f>IFERROR(IF(OR(표1[[#This Row],[판매일자]]="",표1[[#This Row],[세액구분]]="",표1[[#This Row],[세액구분]]="없음"),0,표1[[#This Row],[공급가액]]*0.1),0)</f>
        <v>0</v>
      </c>
      <c r="J11" s="37">
        <f>IFERROR(IF(AND(표1[[#This Row],[공급가액]]="",표1[[#This Row],[세액]]=""),0,표1[[#This Row],[공급가액]]+표1[[#This Row],[세액]]),0)</f>
        <v>0</v>
      </c>
      <c r="K11" s="34"/>
      <c r="L11" s="34"/>
      <c r="S11" s="49" t="s">
        <v>30</v>
      </c>
      <c r="T11" s="115">
        <f>IFERROR(일자별공급가액,"")</f>
        <v>0</v>
      </c>
    </row>
    <row r="12" spans="2:20" ht="22.35" customHeight="1" x14ac:dyDescent="0.2">
      <c r="B12" s="28"/>
      <c r="C12" s="34"/>
      <c r="D12" s="34"/>
      <c r="E12" s="35"/>
      <c r="F12" s="36"/>
      <c r="G12" s="37">
        <f>IFERROR(IF(OR(표1[[#This Row],[판매일자]]="",표1[[#This Row],[품목]]=""),0,VLOOKUP(표1[[#This Row],[품목]],표2[#All],4,FALSE)),0)</f>
        <v>0</v>
      </c>
      <c r="H12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2" s="37">
        <f>IFERROR(IF(OR(표1[[#This Row],[판매일자]]="",표1[[#This Row],[세액구분]]="",표1[[#This Row],[세액구분]]="없음"),0,표1[[#This Row],[공급가액]]*0.1),0)</f>
        <v>0</v>
      </c>
      <c r="J12" s="37">
        <f>IFERROR(IF(AND(표1[[#This Row],[공급가액]]="",표1[[#This Row],[세액]]=""),0,표1[[#This Row],[공급가액]]+표1[[#This Row],[세액]]),0)</f>
        <v>0</v>
      </c>
      <c r="K12" s="34"/>
      <c r="L12" s="34"/>
      <c r="S12" s="49" t="s">
        <v>19</v>
      </c>
      <c r="T12" s="115">
        <f>IFERROR(일자별세액,"")</f>
        <v>0</v>
      </c>
    </row>
    <row r="13" spans="2:20" ht="22.35" customHeight="1" x14ac:dyDescent="0.2">
      <c r="B13" s="28"/>
      <c r="C13" s="34"/>
      <c r="D13" s="34"/>
      <c r="E13" s="35"/>
      <c r="F13" s="36"/>
      <c r="G13" s="37">
        <f>IFERROR(IF(OR(표1[[#This Row],[판매일자]]="",표1[[#This Row],[품목]]=""),0,VLOOKUP(표1[[#This Row],[품목]],표2[#All],4,FALSE)),0)</f>
        <v>0</v>
      </c>
      <c r="H13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3" s="37">
        <f>IFERROR(IF(OR(표1[[#This Row],[판매일자]]="",표1[[#This Row],[세액구분]]="",표1[[#This Row],[세액구분]]="없음"),0,표1[[#This Row],[공급가액]]*0.1),0)</f>
        <v>0</v>
      </c>
      <c r="J13" s="37">
        <f>IFERROR(IF(AND(표1[[#This Row],[공급가액]]="",표1[[#This Row],[세액]]=""),0,표1[[#This Row],[공급가액]]+표1[[#This Row],[세액]]),0)</f>
        <v>0</v>
      </c>
      <c r="K13" s="34"/>
      <c r="L13" s="34"/>
      <c r="S13" s="50" t="s">
        <v>53</v>
      </c>
      <c r="T13" s="117">
        <f>IFERROR(일자별합계,"")</f>
        <v>0</v>
      </c>
    </row>
    <row r="14" spans="2:20" ht="22.35" customHeight="1" thickBot="1" x14ac:dyDescent="0.25">
      <c r="B14" s="28"/>
      <c r="C14" s="34"/>
      <c r="D14" s="34"/>
      <c r="E14" s="35"/>
      <c r="F14" s="36"/>
      <c r="G14" s="37">
        <f>IFERROR(IF(OR(표1[[#This Row],[판매일자]]="",표1[[#This Row],[품목]]=""),0,VLOOKUP(표1[[#This Row],[품목]],표2[#All],4,FALSE)),0)</f>
        <v>0</v>
      </c>
      <c r="H14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4" s="37">
        <f>IFERROR(IF(OR(표1[[#This Row],[판매일자]]="",표1[[#This Row],[세액구분]]="",표1[[#This Row],[세액구분]]="없음"),0,표1[[#This Row],[공급가액]]*0.1),0)</f>
        <v>0</v>
      </c>
      <c r="J14" s="37">
        <f>IFERROR(IF(AND(표1[[#This Row],[공급가액]]="",표1[[#This Row],[세액]]=""),0,표1[[#This Row],[공급가액]]+표1[[#This Row],[세액]]),0)</f>
        <v>0</v>
      </c>
      <c r="K14" s="34"/>
      <c r="L14" s="34"/>
      <c r="S14" s="81"/>
      <c r="T14" s="81"/>
    </row>
    <row r="15" spans="2:20" ht="22.35" customHeight="1" x14ac:dyDescent="0.2">
      <c r="B15" s="28"/>
      <c r="C15" s="34"/>
      <c r="D15" s="34"/>
      <c r="E15" s="35"/>
      <c r="F15" s="36"/>
      <c r="G15" s="37">
        <f>IFERROR(IF(OR(표1[[#This Row],[판매일자]]="",표1[[#This Row],[품목]]=""),0,VLOOKUP(표1[[#This Row],[품목]],표2[#All],4,FALSE)),0)</f>
        <v>0</v>
      </c>
      <c r="H15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5" s="37">
        <f>IFERROR(IF(OR(표1[[#This Row],[판매일자]]="",표1[[#This Row],[세액구분]]="",표1[[#This Row],[세액구분]]="없음"),0,표1[[#This Row],[공급가액]]*0.1),0)</f>
        <v>0</v>
      </c>
      <c r="J15" s="37">
        <f>IFERROR(IF(AND(표1[[#This Row],[공급가액]]="",표1[[#This Row],[세액]]=""),0,표1[[#This Row],[공급가액]]+표1[[#This Row],[세액]]),0)</f>
        <v>0</v>
      </c>
      <c r="K15" s="34"/>
      <c r="L15" s="34"/>
      <c r="S15" s="82" t="s">
        <v>63</v>
      </c>
      <c r="T15" s="79">
        <v>2022</v>
      </c>
    </row>
    <row r="16" spans="2:20" ht="22.35" customHeight="1" x14ac:dyDescent="0.2">
      <c r="B16" s="28"/>
      <c r="C16" s="34"/>
      <c r="D16" s="34"/>
      <c r="E16" s="35"/>
      <c r="F16" s="36"/>
      <c r="G16" s="37">
        <f>IFERROR(IF(OR(표1[[#This Row],[판매일자]]="",표1[[#This Row],[품목]]=""),0,VLOOKUP(표1[[#This Row],[품목]],표2[#All],4,FALSE)),0)</f>
        <v>0</v>
      </c>
      <c r="H16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6" s="37">
        <f>IFERROR(IF(OR(표1[[#This Row],[판매일자]]="",표1[[#This Row],[세액구분]]="",표1[[#This Row],[세액구분]]="없음"),0,표1[[#This Row],[공급가액]]*0.1),0)</f>
        <v>0</v>
      </c>
      <c r="J16" s="37">
        <f>IFERROR(IF(AND(표1[[#This Row],[공급가액]]="",표1[[#This Row],[세액]]=""),0,표1[[#This Row],[공급가액]]+표1[[#This Row],[세액]]),0)</f>
        <v>0</v>
      </c>
      <c r="K16" s="34"/>
      <c r="L16" s="34"/>
      <c r="S16" s="84" t="s">
        <v>0</v>
      </c>
      <c r="T16" s="80"/>
    </row>
    <row r="17" spans="2:12" ht="22.35" customHeight="1" x14ac:dyDescent="0.2">
      <c r="B17" s="28"/>
      <c r="C17" s="34"/>
      <c r="D17" s="34"/>
      <c r="E17" s="35"/>
      <c r="F17" s="36"/>
      <c r="G17" s="37">
        <f>IFERROR(IF(OR(표1[[#This Row],[판매일자]]="",표1[[#This Row],[품목]]=""),0,VLOOKUP(표1[[#This Row],[품목]],표2[#All],4,FALSE)),0)</f>
        <v>0</v>
      </c>
      <c r="H17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7" s="37">
        <f>IFERROR(IF(OR(표1[[#This Row],[판매일자]]="",표1[[#This Row],[세액구분]]="",표1[[#This Row],[세액구분]]="없음"),0,표1[[#This Row],[공급가액]]*0.1),0)</f>
        <v>0</v>
      </c>
      <c r="J17" s="37">
        <f>IFERROR(IF(AND(표1[[#This Row],[공급가액]]="",표1[[#This Row],[세액]]=""),0,표1[[#This Row],[공급가액]]+표1[[#This Row],[세액]]),0)</f>
        <v>0</v>
      </c>
      <c r="K17" s="34"/>
      <c r="L17" s="34"/>
    </row>
    <row r="18" spans="2:12" ht="22.35" customHeight="1" x14ac:dyDescent="0.2">
      <c r="B18" s="28"/>
      <c r="C18" s="34"/>
      <c r="D18" s="34"/>
      <c r="E18" s="35"/>
      <c r="F18" s="36"/>
      <c r="G18" s="37">
        <f>IFERROR(IF(OR(표1[[#This Row],[판매일자]]="",표1[[#This Row],[품목]]=""),0,VLOOKUP(표1[[#This Row],[품목]],표2[#All],4,FALSE)),0)</f>
        <v>0</v>
      </c>
      <c r="H18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8" s="37">
        <f>IFERROR(IF(OR(표1[[#This Row],[판매일자]]="",표1[[#This Row],[세액구분]]="",표1[[#This Row],[세액구분]]="없음"),0,표1[[#This Row],[공급가액]]*0.1),0)</f>
        <v>0</v>
      </c>
      <c r="J18" s="37">
        <f>IFERROR(IF(AND(표1[[#This Row],[공급가액]]="",표1[[#This Row],[세액]]=""),0,표1[[#This Row],[공급가액]]+표1[[#This Row],[세액]]),0)</f>
        <v>0</v>
      </c>
      <c r="K18" s="34"/>
      <c r="L18" s="34"/>
    </row>
    <row r="19" spans="2:12" ht="22.35" customHeight="1" x14ac:dyDescent="0.2">
      <c r="B19" s="28"/>
      <c r="C19" s="34"/>
      <c r="D19" s="34"/>
      <c r="E19" s="35"/>
      <c r="F19" s="36"/>
      <c r="G19" s="37">
        <f>IFERROR(IF(OR(표1[[#This Row],[판매일자]]="",표1[[#This Row],[품목]]=""),0,VLOOKUP(표1[[#This Row],[품목]],표2[#All],4,FALSE)),0)</f>
        <v>0</v>
      </c>
      <c r="H19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19" s="37">
        <f>IFERROR(IF(OR(표1[[#This Row],[판매일자]]="",표1[[#This Row],[세액구분]]="",표1[[#This Row],[세액구분]]="없음"),0,표1[[#This Row],[공급가액]]*0.1),0)</f>
        <v>0</v>
      </c>
      <c r="J19" s="37">
        <f>IFERROR(IF(AND(표1[[#This Row],[공급가액]]="",표1[[#This Row],[세액]]=""),0,표1[[#This Row],[공급가액]]+표1[[#This Row],[세액]]),0)</f>
        <v>0</v>
      </c>
      <c r="K19" s="34"/>
      <c r="L19" s="34"/>
    </row>
    <row r="20" spans="2:12" ht="22.35" customHeight="1" x14ac:dyDescent="0.2">
      <c r="B20" s="28"/>
      <c r="C20" s="34"/>
      <c r="D20" s="34"/>
      <c r="E20" s="35"/>
      <c r="F20" s="36"/>
      <c r="G20" s="37">
        <f>IFERROR(IF(OR(표1[[#This Row],[판매일자]]="",표1[[#This Row],[품목]]=""),0,VLOOKUP(표1[[#This Row],[품목]],표2[#All],4,FALSE)),0)</f>
        <v>0</v>
      </c>
      <c r="H20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0" s="37">
        <f>IFERROR(IF(OR(표1[[#This Row],[판매일자]]="",표1[[#This Row],[세액구분]]="",표1[[#This Row],[세액구분]]="없음"),0,표1[[#This Row],[공급가액]]*0.1),0)</f>
        <v>0</v>
      </c>
      <c r="J20" s="37">
        <f>IFERROR(IF(AND(표1[[#This Row],[공급가액]]="",표1[[#This Row],[세액]]=""),0,표1[[#This Row],[공급가액]]+표1[[#This Row],[세액]]),0)</f>
        <v>0</v>
      </c>
      <c r="K20" s="34"/>
      <c r="L20" s="34"/>
    </row>
    <row r="21" spans="2:12" ht="22.35" customHeight="1" x14ac:dyDescent="0.2">
      <c r="B21" s="28"/>
      <c r="C21" s="34"/>
      <c r="D21" s="34"/>
      <c r="E21" s="35"/>
      <c r="F21" s="36"/>
      <c r="G21" s="37">
        <f>IFERROR(IF(OR(표1[[#This Row],[판매일자]]="",표1[[#This Row],[품목]]=""),0,VLOOKUP(표1[[#This Row],[품목]],표2[#All],4,FALSE)),0)</f>
        <v>0</v>
      </c>
      <c r="H21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1" s="37">
        <f>IFERROR(IF(OR(표1[[#This Row],[판매일자]]="",표1[[#This Row],[세액구분]]="",표1[[#This Row],[세액구분]]="없음"),0,표1[[#This Row],[공급가액]]*0.1),0)</f>
        <v>0</v>
      </c>
      <c r="J21" s="37">
        <f>IFERROR(IF(AND(표1[[#This Row],[공급가액]]="",표1[[#This Row],[세액]]=""),0,표1[[#This Row],[공급가액]]+표1[[#This Row],[세액]]),0)</f>
        <v>0</v>
      </c>
      <c r="K21" s="34"/>
      <c r="L21" s="34"/>
    </row>
    <row r="22" spans="2:12" ht="22.35" customHeight="1" x14ac:dyDescent="0.2">
      <c r="B22" s="28"/>
      <c r="C22" s="34"/>
      <c r="D22" s="34"/>
      <c r="E22" s="35"/>
      <c r="F22" s="36"/>
      <c r="G22" s="37">
        <f>IFERROR(IF(OR(표1[[#This Row],[판매일자]]="",표1[[#This Row],[품목]]=""),0,VLOOKUP(표1[[#This Row],[품목]],표2[#All],4,FALSE)),0)</f>
        <v>0</v>
      </c>
      <c r="H22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2" s="37">
        <f>IFERROR(IF(OR(표1[[#This Row],[판매일자]]="",표1[[#This Row],[세액구분]]="",표1[[#This Row],[세액구분]]="없음"),0,표1[[#This Row],[공급가액]]*0.1),0)</f>
        <v>0</v>
      </c>
      <c r="J22" s="37">
        <f>IFERROR(IF(AND(표1[[#This Row],[공급가액]]="",표1[[#This Row],[세액]]=""),0,표1[[#This Row],[공급가액]]+표1[[#This Row],[세액]]),0)</f>
        <v>0</v>
      </c>
      <c r="K22" s="34"/>
      <c r="L22" s="34"/>
    </row>
    <row r="23" spans="2:12" ht="22.35" customHeight="1" x14ac:dyDescent="0.2">
      <c r="B23" s="28"/>
      <c r="C23" s="34"/>
      <c r="D23" s="34"/>
      <c r="E23" s="35"/>
      <c r="F23" s="36"/>
      <c r="G23" s="37">
        <f>IFERROR(IF(OR(표1[[#This Row],[판매일자]]="",표1[[#This Row],[품목]]=""),0,VLOOKUP(표1[[#This Row],[품목]],표2[#All],4,FALSE)),0)</f>
        <v>0</v>
      </c>
      <c r="H23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3" s="37">
        <f>IFERROR(IF(OR(표1[[#This Row],[판매일자]]="",표1[[#This Row],[세액구분]]="",표1[[#This Row],[세액구분]]="없음"),0,표1[[#This Row],[공급가액]]*0.1),0)</f>
        <v>0</v>
      </c>
      <c r="J23" s="37">
        <f>IFERROR(IF(AND(표1[[#This Row],[공급가액]]="",표1[[#This Row],[세액]]=""),0,표1[[#This Row],[공급가액]]+표1[[#This Row],[세액]]),0)</f>
        <v>0</v>
      </c>
      <c r="K23" s="34"/>
      <c r="L23" s="34"/>
    </row>
    <row r="24" spans="2:12" ht="22.35" customHeight="1" x14ac:dyDescent="0.2">
      <c r="B24" s="28"/>
      <c r="C24" s="34"/>
      <c r="D24" s="34"/>
      <c r="E24" s="35"/>
      <c r="F24" s="36"/>
      <c r="G24" s="37">
        <f>IFERROR(IF(OR(표1[[#This Row],[판매일자]]="",표1[[#This Row],[품목]]=""),0,VLOOKUP(표1[[#This Row],[품목]],표2[#All],4,FALSE)),0)</f>
        <v>0</v>
      </c>
      <c r="H24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4" s="37">
        <f>IFERROR(IF(OR(표1[[#This Row],[판매일자]]="",표1[[#This Row],[세액구분]]="",표1[[#This Row],[세액구분]]="없음"),0,표1[[#This Row],[공급가액]]*0.1),0)</f>
        <v>0</v>
      </c>
      <c r="J24" s="37">
        <f>IFERROR(IF(AND(표1[[#This Row],[공급가액]]="",표1[[#This Row],[세액]]=""),0,표1[[#This Row],[공급가액]]+표1[[#This Row],[세액]]),0)</f>
        <v>0</v>
      </c>
      <c r="K24" s="34"/>
      <c r="L24" s="34"/>
    </row>
    <row r="25" spans="2:12" ht="22.35" customHeight="1" x14ac:dyDescent="0.2">
      <c r="B25" s="28"/>
      <c r="C25" s="34"/>
      <c r="D25" s="34"/>
      <c r="E25" s="35"/>
      <c r="F25" s="36"/>
      <c r="G25" s="37">
        <f>IFERROR(IF(OR(표1[[#This Row],[판매일자]]="",표1[[#This Row],[품목]]=""),0,VLOOKUP(표1[[#This Row],[품목]],표2[#All],4,FALSE)),0)</f>
        <v>0</v>
      </c>
      <c r="H25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5" s="37">
        <f>IFERROR(IF(OR(표1[[#This Row],[판매일자]]="",표1[[#This Row],[세액구분]]="",표1[[#This Row],[세액구분]]="없음"),0,표1[[#This Row],[공급가액]]*0.1),0)</f>
        <v>0</v>
      </c>
      <c r="J25" s="37">
        <f>IFERROR(IF(AND(표1[[#This Row],[공급가액]]="",표1[[#This Row],[세액]]=""),0,표1[[#This Row],[공급가액]]+표1[[#This Row],[세액]]),0)</f>
        <v>0</v>
      </c>
      <c r="K25" s="34"/>
      <c r="L25" s="34"/>
    </row>
    <row r="26" spans="2:12" ht="22.35" customHeight="1" x14ac:dyDescent="0.2">
      <c r="B26" s="28"/>
      <c r="C26" s="34"/>
      <c r="D26" s="34"/>
      <c r="E26" s="35"/>
      <c r="F26" s="36"/>
      <c r="G26" s="37">
        <f>IFERROR(IF(OR(표1[[#This Row],[판매일자]]="",표1[[#This Row],[품목]]=""),0,VLOOKUP(표1[[#This Row],[품목]],표2[#All],4,FALSE)),0)</f>
        <v>0</v>
      </c>
      <c r="H26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6" s="37">
        <f>IFERROR(IF(OR(표1[[#This Row],[판매일자]]="",표1[[#This Row],[세액구분]]="",표1[[#This Row],[세액구분]]="없음"),0,표1[[#This Row],[공급가액]]*0.1),0)</f>
        <v>0</v>
      </c>
      <c r="J26" s="37">
        <f>IFERROR(IF(AND(표1[[#This Row],[공급가액]]="",표1[[#This Row],[세액]]=""),0,표1[[#This Row],[공급가액]]+표1[[#This Row],[세액]]),0)</f>
        <v>0</v>
      </c>
      <c r="K26" s="34"/>
      <c r="L26" s="34"/>
    </row>
    <row r="27" spans="2:12" ht="22.35" customHeight="1" x14ac:dyDescent="0.2">
      <c r="B27" s="28"/>
      <c r="C27" s="34"/>
      <c r="D27" s="34"/>
      <c r="E27" s="35"/>
      <c r="F27" s="36"/>
      <c r="G27" s="37">
        <f>IFERROR(IF(OR(표1[[#This Row],[판매일자]]="",표1[[#This Row],[품목]]=""),0,VLOOKUP(표1[[#This Row],[품목]],표2[#All],4,FALSE)),0)</f>
        <v>0</v>
      </c>
      <c r="H27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7" s="37">
        <f>IFERROR(IF(OR(표1[[#This Row],[판매일자]]="",표1[[#This Row],[세액구분]]="",표1[[#This Row],[세액구분]]="없음"),0,표1[[#This Row],[공급가액]]*0.1),0)</f>
        <v>0</v>
      </c>
      <c r="J27" s="37">
        <f>IFERROR(IF(AND(표1[[#This Row],[공급가액]]="",표1[[#This Row],[세액]]=""),0,표1[[#This Row],[공급가액]]+표1[[#This Row],[세액]]),0)</f>
        <v>0</v>
      </c>
      <c r="K27" s="34"/>
      <c r="L27" s="34"/>
    </row>
    <row r="28" spans="2:12" ht="22.35" customHeight="1" x14ac:dyDescent="0.2">
      <c r="B28" s="28"/>
      <c r="C28" s="34"/>
      <c r="D28" s="34"/>
      <c r="E28" s="35"/>
      <c r="F28" s="36"/>
      <c r="G28" s="37">
        <f>IFERROR(IF(OR(표1[[#This Row],[판매일자]]="",표1[[#This Row],[품목]]=""),0,VLOOKUP(표1[[#This Row],[품목]],표2[#All],4,FALSE)),0)</f>
        <v>0</v>
      </c>
      <c r="H28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8" s="37">
        <f>IFERROR(IF(OR(표1[[#This Row],[판매일자]]="",표1[[#This Row],[세액구분]]="",표1[[#This Row],[세액구분]]="없음"),0,표1[[#This Row],[공급가액]]*0.1),0)</f>
        <v>0</v>
      </c>
      <c r="J28" s="37">
        <f>IFERROR(IF(AND(표1[[#This Row],[공급가액]]="",표1[[#This Row],[세액]]=""),0,표1[[#This Row],[공급가액]]+표1[[#This Row],[세액]]),0)</f>
        <v>0</v>
      </c>
      <c r="K28" s="34"/>
      <c r="L28" s="34"/>
    </row>
    <row r="29" spans="2:12" ht="22.35" customHeight="1" x14ac:dyDescent="0.2">
      <c r="B29" s="28"/>
      <c r="C29" s="34"/>
      <c r="D29" s="34"/>
      <c r="E29" s="35"/>
      <c r="F29" s="36"/>
      <c r="G29" s="37">
        <f>IFERROR(IF(OR(표1[[#This Row],[판매일자]]="",표1[[#This Row],[품목]]=""),0,VLOOKUP(표1[[#This Row],[품목]],표2[#All],4,FALSE)),0)</f>
        <v>0</v>
      </c>
      <c r="H29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29" s="37">
        <f>IFERROR(IF(OR(표1[[#This Row],[판매일자]]="",표1[[#This Row],[세액구분]]="",표1[[#This Row],[세액구분]]="없음"),0,표1[[#This Row],[공급가액]]*0.1),0)</f>
        <v>0</v>
      </c>
      <c r="J29" s="37">
        <f>IFERROR(IF(AND(표1[[#This Row],[공급가액]]="",표1[[#This Row],[세액]]=""),0,표1[[#This Row],[공급가액]]+표1[[#This Row],[세액]]),0)</f>
        <v>0</v>
      </c>
      <c r="K29" s="34"/>
      <c r="L29" s="34"/>
    </row>
    <row r="30" spans="2:12" ht="22.35" customHeight="1" x14ac:dyDescent="0.2">
      <c r="B30" s="28"/>
      <c r="C30" s="34"/>
      <c r="D30" s="34"/>
      <c r="E30" s="35"/>
      <c r="F30" s="36"/>
      <c r="G30" s="37">
        <f>IFERROR(IF(OR(표1[[#This Row],[판매일자]]="",표1[[#This Row],[품목]]=""),0,VLOOKUP(표1[[#This Row],[품목]],표2[#All],4,FALSE)),0)</f>
        <v>0</v>
      </c>
      <c r="H30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0" s="37">
        <f>IFERROR(IF(OR(표1[[#This Row],[판매일자]]="",표1[[#This Row],[세액구분]]="",표1[[#This Row],[세액구분]]="없음"),0,표1[[#This Row],[공급가액]]*0.1),0)</f>
        <v>0</v>
      </c>
      <c r="J30" s="37">
        <f>IFERROR(IF(AND(표1[[#This Row],[공급가액]]="",표1[[#This Row],[세액]]=""),0,표1[[#This Row],[공급가액]]+표1[[#This Row],[세액]]),0)</f>
        <v>0</v>
      </c>
      <c r="K30" s="34"/>
      <c r="L30" s="34"/>
    </row>
    <row r="31" spans="2:12" ht="22.35" customHeight="1" x14ac:dyDescent="0.2">
      <c r="B31" s="28"/>
      <c r="C31" s="34"/>
      <c r="D31" s="34"/>
      <c r="E31" s="35"/>
      <c r="F31" s="36"/>
      <c r="G31" s="37">
        <f>IFERROR(IF(OR(표1[[#This Row],[판매일자]]="",표1[[#This Row],[품목]]=""),0,VLOOKUP(표1[[#This Row],[품목]],표2[#All],4,FALSE)),0)</f>
        <v>0</v>
      </c>
      <c r="H31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1" s="37">
        <f>IFERROR(IF(OR(표1[[#This Row],[판매일자]]="",표1[[#This Row],[세액구분]]="",표1[[#This Row],[세액구분]]="없음"),0,표1[[#This Row],[공급가액]]*0.1),0)</f>
        <v>0</v>
      </c>
      <c r="J31" s="37">
        <f>IFERROR(IF(AND(표1[[#This Row],[공급가액]]="",표1[[#This Row],[세액]]=""),0,표1[[#This Row],[공급가액]]+표1[[#This Row],[세액]]),0)</f>
        <v>0</v>
      </c>
      <c r="K31" s="34"/>
      <c r="L31" s="34"/>
    </row>
    <row r="32" spans="2:12" ht="22.35" customHeight="1" x14ac:dyDescent="0.2">
      <c r="B32" s="28"/>
      <c r="C32" s="34"/>
      <c r="D32" s="34" t="str">
        <f>IFERROR(IF(OR(표1[[#This Row],[판매일자]]="",표1[[#This Row],[품목]]=""),"",VLOOKUP(표1[[#This Row],[품목]],표2[#All],2,FALSE)),"")</f>
        <v/>
      </c>
      <c r="E32" s="35" t="str">
        <f>IFERROR(IF(OR(표1[[#This Row],[판매일자]]="",표1[[#This Row],[품목]]=""),"",VLOOKUP(표1[[#This Row],[품목]],표2[#All],3,FALSE)),"")</f>
        <v/>
      </c>
      <c r="F32" s="36"/>
      <c r="G32" s="37">
        <f>IFERROR(IF(OR(표1[[#This Row],[판매일자]]="",표1[[#This Row],[품목]]=""),0,VLOOKUP(표1[[#This Row],[품목]],표2[#All],4,FALSE)),0)</f>
        <v>0</v>
      </c>
      <c r="H32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2" s="37">
        <f>IFERROR(IF(OR(표1[[#This Row],[판매일자]]="",표1[[#This Row],[세액구분]]="",표1[[#This Row],[세액구분]]="없음"),0,표1[[#This Row],[공급가액]]*0.1),0)</f>
        <v>0</v>
      </c>
      <c r="J32" s="37">
        <f>IFERROR(IF(AND(표1[[#This Row],[공급가액]]="",표1[[#This Row],[세액]]=""),0,표1[[#This Row],[공급가액]]+표1[[#This Row],[세액]]),0)</f>
        <v>0</v>
      </c>
      <c r="K32" s="34"/>
      <c r="L32" s="34"/>
    </row>
    <row r="33" spans="2:16" ht="22.35" customHeight="1" x14ac:dyDescent="0.2">
      <c r="B33" s="28"/>
      <c r="C33" s="34"/>
      <c r="D33" s="34" t="str">
        <f>IFERROR(IF(OR(표1[[#This Row],[판매일자]]="",표1[[#This Row],[품목]]=""),"",VLOOKUP(표1[[#This Row],[품목]],표2[#All],2,FALSE)),"")</f>
        <v/>
      </c>
      <c r="E33" s="35" t="str">
        <f>IFERROR(IF(OR(표1[[#This Row],[판매일자]]="",표1[[#This Row],[품목]]=""),"",VLOOKUP(표1[[#This Row],[품목]],표2[#All],3,FALSE)),"")</f>
        <v/>
      </c>
      <c r="F33" s="36"/>
      <c r="G33" s="37">
        <f>IFERROR(IF(OR(표1[[#This Row],[판매일자]]="",표1[[#This Row],[품목]]=""),0,VLOOKUP(표1[[#This Row],[품목]],표2[#All],4,FALSE)),0)</f>
        <v>0</v>
      </c>
      <c r="H33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3" s="37">
        <f>IFERROR(IF(OR(표1[[#This Row],[판매일자]]="",표1[[#This Row],[세액구분]]="",표1[[#This Row],[세액구분]]="없음"),0,표1[[#This Row],[공급가액]]*0.1),0)</f>
        <v>0</v>
      </c>
      <c r="J33" s="37">
        <f>IFERROR(IF(AND(표1[[#This Row],[공급가액]]="",표1[[#This Row],[세액]]=""),0,표1[[#This Row],[공급가액]]+표1[[#This Row],[세액]]),0)</f>
        <v>0</v>
      </c>
      <c r="K33" s="34"/>
      <c r="L33" s="34"/>
    </row>
    <row r="34" spans="2:16" ht="22.35" customHeight="1" x14ac:dyDescent="0.2">
      <c r="B34" s="28"/>
      <c r="C34" s="34"/>
      <c r="D34" s="34" t="str">
        <f>IFERROR(IF(OR(표1[[#This Row],[판매일자]]="",표1[[#This Row],[품목]]=""),"",VLOOKUP(표1[[#This Row],[품목]],표2[#All],2,FALSE)),"")</f>
        <v/>
      </c>
      <c r="E34" s="35" t="str">
        <f>IFERROR(IF(OR(표1[[#This Row],[판매일자]]="",표1[[#This Row],[품목]]=""),"",VLOOKUP(표1[[#This Row],[품목]],표2[#All],3,FALSE)),"")</f>
        <v/>
      </c>
      <c r="F34" s="36"/>
      <c r="G34" s="37">
        <f>IFERROR(IF(OR(표1[[#This Row],[판매일자]]="",표1[[#This Row],[품목]]=""),0,VLOOKUP(표1[[#This Row],[품목]],표2[#All],4,FALSE)),0)</f>
        <v>0</v>
      </c>
      <c r="H34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4" s="37">
        <f>IFERROR(IF(OR(표1[[#This Row],[판매일자]]="",표1[[#This Row],[세액구분]]="",표1[[#This Row],[세액구분]]="없음"),0,표1[[#This Row],[공급가액]]*0.1),0)</f>
        <v>0</v>
      </c>
      <c r="J34" s="37">
        <f>IFERROR(IF(AND(표1[[#This Row],[공급가액]]="",표1[[#This Row],[세액]]=""),0,표1[[#This Row],[공급가액]]+표1[[#This Row],[세액]]),0)</f>
        <v>0</v>
      </c>
      <c r="K34" s="34"/>
      <c r="L34" s="34"/>
    </row>
    <row r="35" spans="2:16" ht="22.35" customHeight="1" x14ac:dyDescent="0.2">
      <c r="B35" s="28"/>
      <c r="C35" s="34"/>
      <c r="D35" s="34" t="str">
        <f>IFERROR(IF(OR(표1[[#This Row],[판매일자]]="",표1[[#This Row],[품목]]=""),"",VLOOKUP(표1[[#This Row],[품목]],표2[#All],2,FALSE)),"")</f>
        <v/>
      </c>
      <c r="E35" s="35" t="str">
        <f>IFERROR(IF(OR(표1[[#This Row],[판매일자]]="",표1[[#This Row],[품목]]=""),"",VLOOKUP(표1[[#This Row],[품목]],표2[#All],3,FALSE)),"")</f>
        <v/>
      </c>
      <c r="F35" s="36"/>
      <c r="G35" s="37">
        <f>IFERROR(IF(OR(표1[[#This Row],[판매일자]]="",표1[[#This Row],[품목]]=""),0,VLOOKUP(표1[[#This Row],[품목]],표2[#All],4,FALSE)),0)</f>
        <v>0</v>
      </c>
      <c r="H35" s="37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5" s="37">
        <f>IFERROR(IF(OR(표1[[#This Row],[판매일자]]="",표1[[#This Row],[세액구분]]="",표1[[#This Row],[세액구분]]="없음"),0,표1[[#This Row],[공급가액]]*0.1),0)</f>
        <v>0</v>
      </c>
      <c r="J35" s="37">
        <f>IFERROR(IF(AND(표1[[#This Row],[공급가액]]="",표1[[#This Row],[세액]]=""),0,표1[[#This Row],[공급가액]]+표1[[#This Row],[세액]]),0)</f>
        <v>0</v>
      </c>
      <c r="K35" s="34"/>
      <c r="L35" s="34"/>
    </row>
    <row r="36" spans="2:16" ht="22.35" customHeight="1" x14ac:dyDescent="0.2">
      <c r="B36" s="64"/>
      <c r="C36" s="65"/>
      <c r="D36" s="65" t="str">
        <f>IFERROR(IF(OR(표1[[#This Row],[판매일자]]="",표1[[#This Row],[품목]]=""),"",VLOOKUP(표1[[#This Row],[품목]],표2[#All],2,FALSE)),"")</f>
        <v/>
      </c>
      <c r="E36" s="65" t="str">
        <f>IFERROR(IF(OR(표1[[#This Row],[판매일자]]="",표1[[#This Row],[품목]]=""),"",VLOOKUP(표1[[#This Row],[품목]],표2[#All],3,FALSE)),"")</f>
        <v/>
      </c>
      <c r="F36" s="66"/>
      <c r="G36" s="67">
        <f>IFERROR(IF(OR(표1[[#This Row],[판매일자]]="",표1[[#This Row],[품목]]=""),0,VLOOKUP(표1[[#This Row],[품목]],표2[#All],4,FALSE)),0)</f>
        <v>0</v>
      </c>
      <c r="H36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6" s="68">
        <f>IFERROR(IF(OR(표1[[#This Row],[판매일자]]="",표1[[#This Row],[세액구분]]="",표1[[#This Row],[세액구분]]="없음"),0,표1[[#This Row],[공급가액]]*0.1),0)</f>
        <v>0</v>
      </c>
      <c r="J36" s="67">
        <f>IFERROR(IF(AND(표1[[#This Row],[공급가액]]="",표1[[#This Row],[세액]]=""),0,표1[[#This Row],[공급가액]]+표1[[#This Row],[세액]]),0)</f>
        <v>0</v>
      </c>
      <c r="K36" s="65"/>
      <c r="L36" s="65"/>
      <c r="N36" s="69"/>
      <c r="O36" s="69"/>
      <c r="P36" s="69"/>
    </row>
    <row r="37" spans="2:16" ht="22.35" customHeight="1" x14ac:dyDescent="0.2">
      <c r="B37" s="64"/>
      <c r="C37" s="65"/>
      <c r="D37" s="65" t="str">
        <f>IFERROR(IF(OR(표1[[#This Row],[판매일자]]="",표1[[#This Row],[품목]]=""),"",VLOOKUP(표1[[#This Row],[품목]],표2[#All],2,FALSE)),"")</f>
        <v/>
      </c>
      <c r="E37" s="65" t="str">
        <f>IFERROR(IF(OR(표1[[#This Row],[판매일자]]="",표1[[#This Row],[품목]]=""),"",VLOOKUP(표1[[#This Row],[품목]],표2[#All],3,FALSE)),"")</f>
        <v/>
      </c>
      <c r="F37" s="66"/>
      <c r="G37" s="67">
        <f>IFERROR(IF(OR(표1[[#This Row],[판매일자]]="",표1[[#This Row],[품목]]=""),0,VLOOKUP(표1[[#This Row],[품목]],표2[#All],4,FALSE)),0)</f>
        <v>0</v>
      </c>
      <c r="H37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7" s="68">
        <f>IFERROR(IF(OR(표1[[#This Row],[판매일자]]="",표1[[#This Row],[세액구분]]="",표1[[#This Row],[세액구분]]="없음"),0,표1[[#This Row],[공급가액]]*0.1),0)</f>
        <v>0</v>
      </c>
      <c r="J37" s="67">
        <f>IFERROR(IF(AND(표1[[#This Row],[공급가액]]="",표1[[#This Row],[세액]]=""),0,표1[[#This Row],[공급가액]]+표1[[#This Row],[세액]]),0)</f>
        <v>0</v>
      </c>
      <c r="K37" s="65"/>
      <c r="L37" s="65"/>
      <c r="N37" s="69"/>
      <c r="O37" s="69"/>
      <c r="P37" s="69"/>
    </row>
    <row r="38" spans="2:16" ht="22.35" customHeight="1" x14ac:dyDescent="0.2">
      <c r="B38" s="64"/>
      <c r="C38" s="65"/>
      <c r="D38" s="65" t="str">
        <f>IFERROR(IF(OR(표1[[#This Row],[판매일자]]="",표1[[#This Row],[품목]]=""),"",VLOOKUP(표1[[#This Row],[품목]],표2[#All],2,FALSE)),"")</f>
        <v/>
      </c>
      <c r="E38" s="65" t="str">
        <f>IFERROR(IF(OR(표1[[#This Row],[판매일자]]="",표1[[#This Row],[품목]]=""),"",VLOOKUP(표1[[#This Row],[품목]],표2[#All],3,FALSE)),"")</f>
        <v/>
      </c>
      <c r="F38" s="66"/>
      <c r="G38" s="67">
        <f>IFERROR(IF(OR(표1[[#This Row],[판매일자]]="",표1[[#This Row],[품목]]=""),0,VLOOKUP(표1[[#This Row],[품목]],표2[#All],4,FALSE)),0)</f>
        <v>0</v>
      </c>
      <c r="H38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8" s="68">
        <f>IFERROR(IF(OR(표1[[#This Row],[판매일자]]="",표1[[#This Row],[세액구분]]="",표1[[#This Row],[세액구분]]="없음"),0,표1[[#This Row],[공급가액]]*0.1),0)</f>
        <v>0</v>
      </c>
      <c r="J38" s="67">
        <f>IFERROR(IF(AND(표1[[#This Row],[공급가액]]="",표1[[#This Row],[세액]]=""),0,표1[[#This Row],[공급가액]]+표1[[#This Row],[세액]]),0)</f>
        <v>0</v>
      </c>
      <c r="K38" s="65"/>
      <c r="L38" s="65"/>
      <c r="N38" s="69"/>
      <c r="O38" s="69"/>
      <c r="P38" s="69"/>
    </row>
    <row r="39" spans="2:16" ht="22.35" customHeight="1" x14ac:dyDescent="0.2">
      <c r="B39" s="64"/>
      <c r="C39" s="65"/>
      <c r="D39" s="65" t="str">
        <f>IFERROR(IF(OR(표1[[#This Row],[판매일자]]="",표1[[#This Row],[품목]]=""),"",VLOOKUP(표1[[#This Row],[품목]],표2[#All],2,FALSE)),"")</f>
        <v/>
      </c>
      <c r="E39" s="65" t="str">
        <f>IFERROR(IF(OR(표1[[#This Row],[판매일자]]="",표1[[#This Row],[품목]]=""),"",VLOOKUP(표1[[#This Row],[품목]],표2[#All],3,FALSE)),"")</f>
        <v/>
      </c>
      <c r="F39" s="66"/>
      <c r="G39" s="67">
        <f>IFERROR(IF(OR(표1[[#This Row],[판매일자]]="",표1[[#This Row],[품목]]=""),0,VLOOKUP(표1[[#This Row],[품목]],표2[#All],4,FALSE)),0)</f>
        <v>0</v>
      </c>
      <c r="H39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39" s="68">
        <f>IFERROR(IF(OR(표1[[#This Row],[판매일자]]="",표1[[#This Row],[세액구분]]="",표1[[#This Row],[세액구분]]="없음"),0,표1[[#This Row],[공급가액]]*0.1),0)</f>
        <v>0</v>
      </c>
      <c r="J39" s="67">
        <f>IFERROR(IF(AND(표1[[#This Row],[공급가액]]="",표1[[#This Row],[세액]]=""),0,표1[[#This Row],[공급가액]]+표1[[#This Row],[세액]]),0)</f>
        <v>0</v>
      </c>
      <c r="K39" s="65"/>
      <c r="L39" s="65"/>
      <c r="N39" s="69"/>
      <c r="O39" s="69"/>
      <c r="P39" s="69"/>
    </row>
    <row r="40" spans="2:16" ht="22.35" customHeight="1" x14ac:dyDescent="0.2">
      <c r="B40" s="64"/>
      <c r="C40" s="65"/>
      <c r="D40" s="65" t="str">
        <f>IFERROR(IF(OR(표1[[#This Row],[판매일자]]="",표1[[#This Row],[품목]]=""),"",VLOOKUP(표1[[#This Row],[품목]],표2[#All],2,FALSE)),"")</f>
        <v/>
      </c>
      <c r="E40" s="65" t="str">
        <f>IFERROR(IF(OR(표1[[#This Row],[판매일자]]="",표1[[#This Row],[품목]]=""),"",VLOOKUP(표1[[#This Row],[품목]],표2[#All],3,FALSE)),"")</f>
        <v/>
      </c>
      <c r="F40" s="66"/>
      <c r="G40" s="67">
        <f>IFERROR(IF(OR(표1[[#This Row],[판매일자]]="",표1[[#This Row],[품목]]=""),0,VLOOKUP(표1[[#This Row],[품목]],표2[#All],4,FALSE)),0)</f>
        <v>0</v>
      </c>
      <c r="H40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40" s="68">
        <f>IFERROR(IF(OR(표1[[#This Row],[판매일자]]="",표1[[#This Row],[세액구분]]="",표1[[#This Row],[세액구분]]="없음"),0,표1[[#This Row],[공급가액]]*0.1),0)</f>
        <v>0</v>
      </c>
      <c r="J40" s="67">
        <f>IFERROR(IF(AND(표1[[#This Row],[공급가액]]="",표1[[#This Row],[세액]]=""),0,표1[[#This Row],[공급가액]]+표1[[#This Row],[세액]]),0)</f>
        <v>0</v>
      </c>
      <c r="K40" s="65"/>
      <c r="L40" s="65"/>
      <c r="N40" s="69"/>
      <c r="O40" s="69"/>
      <c r="P40" s="69"/>
    </row>
    <row r="41" spans="2:16" ht="22.35" customHeight="1" x14ac:dyDescent="0.2">
      <c r="B41" s="64"/>
      <c r="C41" s="65"/>
      <c r="D41" s="65" t="str">
        <f>IFERROR(IF(OR(표1[[#This Row],[판매일자]]="",표1[[#This Row],[품목]]=""),"",VLOOKUP(표1[[#This Row],[품목]],표2[#All],2,FALSE)),"")</f>
        <v/>
      </c>
      <c r="E41" s="65" t="str">
        <f>IFERROR(IF(OR(표1[[#This Row],[판매일자]]="",표1[[#This Row],[품목]]=""),"",VLOOKUP(표1[[#This Row],[품목]],표2[#All],3,FALSE)),"")</f>
        <v/>
      </c>
      <c r="F41" s="66"/>
      <c r="G41" s="67">
        <f>IFERROR(IF(OR(표1[[#This Row],[판매일자]]="",표1[[#This Row],[품목]]=""),0,VLOOKUP(표1[[#This Row],[품목]],표2[#All],4,FALSE)),0)</f>
        <v>0</v>
      </c>
      <c r="H41" s="68">
        <f>IFERROR(IF(OR(표1[[#This Row],[판매일자]]="",표1[[#This Row],[세액구분]]=""),0,IF(AND(표1[[#This Row],[판매일자]]&lt;&gt;"",표1[[#This Row],[세액구분]]="포함"),표1[[#This Row],[판매량]]*표1[[#This Row],[판매가]]/1.1,표1[[#This Row],[판매량]]*표1[[#This Row],[판매가]])),0)</f>
        <v>0</v>
      </c>
      <c r="I41" s="68">
        <f>IFERROR(IF(OR(표1[[#This Row],[판매일자]]="",표1[[#This Row],[세액구분]]="",표1[[#This Row],[세액구분]]="없음"),0,표1[[#This Row],[공급가액]]*0.1),0)</f>
        <v>0</v>
      </c>
      <c r="J41" s="67">
        <f>IFERROR(IF(AND(표1[[#This Row],[공급가액]]="",표1[[#This Row],[세액]]=""),0,표1[[#This Row],[공급가액]]+표1[[#This Row],[세액]]),0)</f>
        <v>0</v>
      </c>
      <c r="K41" s="65"/>
      <c r="L41" s="65"/>
      <c r="N41" s="69"/>
      <c r="O41" s="69"/>
      <c r="P41" s="69"/>
    </row>
  </sheetData>
  <phoneticPr fontId="2" type="noConversion"/>
  <dataValidations disablePrompts="1" count="3">
    <dataValidation type="list" allowBlank="1" sqref="C6:C41 T8 T16">
      <formula1>품목</formula1>
    </dataValidation>
    <dataValidation type="list" allowBlank="1" showInputMessage="1" showErrorMessage="1" sqref="K6:K41">
      <formula1>세액구분</formula1>
    </dataValidation>
    <dataValidation type="list" allowBlank="1" showInputMessage="1" showErrorMessage="1" sqref="T15">
      <formula1>연도</formula1>
    </dataValidation>
  </dataValidations>
  <pageMargins left="0.70866141732283472" right="0.70866141732283472" top="0.74803149606299213" bottom="0.74803149606299213" header="0.31496062992125984" footer="0.31496062992125984"/>
  <pageSetup paperSize="9" scale="92" fitToHeight="1000" orientation="landscape" horizontalDpi="360" verticalDpi="360" r:id="rId1"/>
  <drawing r:id="rId2"/>
  <legacy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1:M29"/>
  <sheetViews>
    <sheetView showGridLines="0" showRowColHeaders="0" showZeros="0" zoomScaleNormal="100" workbookViewId="0">
      <selection activeCell="B5" sqref="B5"/>
    </sheetView>
  </sheetViews>
  <sheetFormatPr defaultRowHeight="22.35" customHeight="1" x14ac:dyDescent="0.2"/>
  <cols>
    <col min="1" max="1" width="2.5703125" customWidth="1"/>
    <col min="2" max="5" width="20.7109375" customWidth="1"/>
    <col min="6" max="6" width="5.7109375" customWidth="1"/>
    <col min="7" max="7" width="25.7109375" customWidth="1"/>
    <col min="8" max="8" width="15.7109375" customWidth="1"/>
    <col min="9" max="9" width="13.7109375" style="21" customWidth="1"/>
    <col min="10" max="10" width="3.7109375" customWidth="1"/>
    <col min="11" max="11" width="25.7109375" customWidth="1"/>
    <col min="12" max="12" width="15.7109375" customWidth="1"/>
    <col min="13" max="13" width="13.7109375" customWidth="1"/>
    <col min="14" max="14" width="3.7109375" customWidth="1"/>
    <col min="15" max="15" width="11.7109375" customWidth="1"/>
  </cols>
  <sheetData>
    <row r="1" spans="1:13" ht="16.5" customHeight="1" x14ac:dyDescent="0.2">
      <c r="I1"/>
    </row>
    <row r="2" spans="1:13" ht="39.950000000000003" customHeight="1" x14ac:dyDescent="0.2">
      <c r="B2" s="22" t="s">
        <v>49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1.25" customHeight="1" x14ac:dyDescent="0.2">
      <c r="I3" s="20"/>
    </row>
    <row r="4" spans="1:13" ht="22.35" customHeight="1" thickBot="1" x14ac:dyDescent="0.25">
      <c r="B4" s="91" t="s">
        <v>73</v>
      </c>
      <c r="G4" s="43" t="s">
        <v>5</v>
      </c>
      <c r="H4" s="10" t="s">
        <v>6</v>
      </c>
      <c r="I4" s="10" t="s">
        <v>4</v>
      </c>
      <c r="J4" s="11"/>
      <c r="K4" s="60" t="s">
        <v>8</v>
      </c>
      <c r="L4" s="61" t="s">
        <v>69</v>
      </c>
      <c r="M4" s="61" t="s">
        <v>4</v>
      </c>
    </row>
    <row r="5" spans="1:13" ht="22.35" customHeight="1" x14ac:dyDescent="0.2">
      <c r="B5" s="95" t="s">
        <v>67</v>
      </c>
      <c r="C5" s="96">
        <v>2022</v>
      </c>
      <c r="D5" s="95" t="s">
        <v>66</v>
      </c>
      <c r="E5" s="97">
        <v>1</v>
      </c>
      <c r="G5" s="70"/>
      <c r="H5" s="9"/>
      <c r="I5" s="16" t="str">
        <f t="shared" ref="I5:I14" si="0">IFERROR(IF($H5="","",$H5/$H$15),"")</f>
        <v/>
      </c>
      <c r="J5" s="11"/>
      <c r="K5" s="73"/>
      <c r="L5" s="14"/>
      <c r="M5" s="120" t="str">
        <f t="shared" ref="M5:M14" si="1">IFERROR(IF($L5="","",$L5/$L$15),"")</f>
        <v/>
      </c>
    </row>
    <row r="6" spans="1:13" ht="22.35" customHeight="1" x14ac:dyDescent="0.2">
      <c r="B6" s="98" t="s">
        <v>0</v>
      </c>
      <c r="C6" s="99"/>
      <c r="D6" s="98" t="s">
        <v>41</v>
      </c>
      <c r="E6" s="100" t="str">
        <f>IFERROR(IF($C$6="","",VLOOKUP($C$6,표2[#All],2,FALSE)),"")</f>
        <v/>
      </c>
      <c r="G6" s="71"/>
      <c r="H6" s="14"/>
      <c r="I6" s="17" t="str">
        <f t="shared" si="0"/>
        <v/>
      </c>
      <c r="J6" s="11"/>
      <c r="K6" s="71"/>
      <c r="L6" s="14"/>
      <c r="M6" s="120" t="str">
        <f t="shared" si="1"/>
        <v/>
      </c>
    </row>
    <row r="7" spans="1:13" ht="22.35" customHeight="1" x14ac:dyDescent="0.2">
      <c r="B7" s="121" t="s">
        <v>57</v>
      </c>
      <c r="C7" s="118" t="str">
        <f>IFERROR(IF($C$6="","",월별수량),"")</f>
        <v/>
      </c>
      <c r="D7" s="121" t="s">
        <v>75</v>
      </c>
      <c r="E7" s="118" t="str">
        <f>IFERROR(IF($C$6="","",VLOOKUP($C$6,표2[#All],4,FALSE)),"")</f>
        <v/>
      </c>
      <c r="G7" s="71"/>
      <c r="H7" s="14"/>
      <c r="I7" s="17" t="str">
        <f t="shared" si="0"/>
        <v/>
      </c>
      <c r="J7" s="11"/>
      <c r="K7" s="71"/>
      <c r="L7" s="14"/>
      <c r="M7" s="120" t="str">
        <f t="shared" si="1"/>
        <v/>
      </c>
    </row>
    <row r="8" spans="1:13" ht="22.35" customHeight="1" x14ac:dyDescent="0.2">
      <c r="B8" s="125" t="s">
        <v>56</v>
      </c>
      <c r="C8" s="127" t="str">
        <f>IFERROR(IF($C$6="","",월별합계),"")</f>
        <v/>
      </c>
      <c r="D8" s="127"/>
      <c r="E8" s="128"/>
      <c r="G8" s="71"/>
      <c r="H8" s="14"/>
      <c r="I8" s="17" t="str">
        <f t="shared" si="0"/>
        <v/>
      </c>
      <c r="J8" s="11"/>
      <c r="K8" s="71"/>
      <c r="L8" s="14"/>
      <c r="M8" s="120" t="str">
        <f t="shared" si="1"/>
        <v/>
      </c>
    </row>
    <row r="9" spans="1:13" ht="22.35" customHeight="1" x14ac:dyDescent="0.2">
      <c r="B9" s="126"/>
      <c r="C9" s="129"/>
      <c r="D9" s="129"/>
      <c r="E9" s="130"/>
      <c r="G9" s="71"/>
      <c r="H9" s="14"/>
      <c r="I9" s="17" t="str">
        <f t="shared" si="0"/>
        <v/>
      </c>
      <c r="J9" s="11"/>
      <c r="K9" s="71"/>
      <c r="L9" s="14"/>
      <c r="M9" s="120" t="str">
        <f t="shared" si="1"/>
        <v/>
      </c>
    </row>
    <row r="10" spans="1:13" ht="22.35" customHeight="1" thickBot="1" x14ac:dyDescent="0.25">
      <c r="B10" s="2"/>
      <c r="C10" s="2"/>
      <c r="D10" s="2"/>
      <c r="E10" s="2"/>
      <c r="G10" s="71"/>
      <c r="H10" s="14"/>
      <c r="I10" s="17" t="str">
        <f t="shared" si="0"/>
        <v/>
      </c>
      <c r="J10" s="11"/>
      <c r="K10" s="71"/>
      <c r="L10" s="14"/>
      <c r="M10" s="120" t="str">
        <f t="shared" si="1"/>
        <v/>
      </c>
    </row>
    <row r="11" spans="1:13" ht="22.35" customHeight="1" x14ac:dyDescent="0.2">
      <c r="B11" s="93" t="s">
        <v>77</v>
      </c>
      <c r="C11" s="94" t="str">
        <f>IFERROR(IF(OR($E$7="",$L$15=""),"",$E$7-$L$15),"")</f>
        <v/>
      </c>
      <c r="D11" s="93" t="s">
        <v>78</v>
      </c>
      <c r="E11" s="103" t="str">
        <f>IFERROR(IF(OR($E$7="",$C$11=""),"",$C$11/$E$7),"")</f>
        <v/>
      </c>
      <c r="G11" s="71"/>
      <c r="H11" s="14"/>
      <c r="I11" s="17" t="str">
        <f t="shared" si="0"/>
        <v/>
      </c>
      <c r="J11" s="11"/>
      <c r="K11" s="71"/>
      <c r="L11" s="14"/>
      <c r="M11" s="120" t="str">
        <f t="shared" si="1"/>
        <v/>
      </c>
    </row>
    <row r="12" spans="1:13" ht="22.35" customHeight="1" x14ac:dyDescent="0.2">
      <c r="B12" s="93" t="s">
        <v>47</v>
      </c>
      <c r="C12" s="94" t="str">
        <f>IFERROR(IF(OR($C$7="",$C$8="",$L$15=""),"",$C$8-$C$7*$L$15),"")</f>
        <v/>
      </c>
      <c r="D12" s="93" t="s">
        <v>68</v>
      </c>
      <c r="E12" s="103" t="str">
        <f>IFERROR(IF(OR($C$8="",$C$12=""),"",$C$12/$C$8),"")</f>
        <v/>
      </c>
      <c r="G12" s="71"/>
      <c r="H12" s="14"/>
      <c r="I12" s="17" t="str">
        <f t="shared" si="0"/>
        <v/>
      </c>
      <c r="J12" s="11"/>
      <c r="K12" s="71"/>
      <c r="L12" s="14"/>
      <c r="M12" s="120" t="str">
        <f t="shared" si="1"/>
        <v/>
      </c>
    </row>
    <row r="13" spans="1:13" ht="22.35" customHeight="1" x14ac:dyDescent="0.2">
      <c r="A13" s="11"/>
      <c r="B13" s="93" t="s">
        <v>79</v>
      </c>
      <c r="C13" s="119" t="str">
        <f>IFERROR(IF(OR($C$11="",$H$15=""),"",$H$15/$C$11),"")</f>
        <v/>
      </c>
      <c r="D13" s="93" t="s">
        <v>80</v>
      </c>
      <c r="E13" s="119" t="str">
        <f>IFERROR(IF(OR($C$7="",$C$8="",$H$15="",$L$15=""),"",$H$15/(1-$C$7*$L$15/$C$8)),"")</f>
        <v/>
      </c>
      <c r="F13" s="11"/>
      <c r="G13" s="71"/>
      <c r="H13" s="14"/>
      <c r="I13" s="17" t="str">
        <f t="shared" si="0"/>
        <v/>
      </c>
      <c r="J13" s="11"/>
      <c r="K13" s="71"/>
      <c r="L13" s="14"/>
      <c r="M13" s="120" t="str">
        <f t="shared" si="1"/>
        <v/>
      </c>
    </row>
    <row r="14" spans="1:13" ht="22.35" customHeight="1" x14ac:dyDescent="0.2">
      <c r="A14" s="11"/>
      <c r="B14" s="131" t="s">
        <v>46</v>
      </c>
      <c r="C14" s="133" t="str">
        <f>IFERROR(IF(OR($C$8="",$E$13=""),"",$C$8-$E$13),"")</f>
        <v/>
      </c>
      <c r="D14" s="133"/>
      <c r="E14" s="134"/>
      <c r="F14" s="11"/>
      <c r="G14" s="72"/>
      <c r="H14" s="15"/>
      <c r="I14" s="18" t="str">
        <f t="shared" si="0"/>
        <v/>
      </c>
      <c r="J14" s="11"/>
      <c r="K14" s="74"/>
      <c r="L14" s="14"/>
      <c r="M14" s="120" t="str">
        <f t="shared" si="1"/>
        <v/>
      </c>
    </row>
    <row r="15" spans="1:13" ht="22.35" customHeight="1" x14ac:dyDescent="0.2">
      <c r="B15" s="132"/>
      <c r="C15" s="135"/>
      <c r="D15" s="135"/>
      <c r="E15" s="136"/>
      <c r="G15" s="41" t="s">
        <v>3</v>
      </c>
      <c r="H15" s="12" t="str">
        <f>IFERROR(IF(SUM(H$5:H$14)=0,"",SUM(H$5:H$14)),"")</f>
        <v/>
      </c>
      <c r="I15" s="13" t="str">
        <f>IFERROR(IF(SUM(I$5:I$14)=0,"",SUM(I$5:I$14)),"")</f>
        <v/>
      </c>
      <c r="J15" s="11"/>
      <c r="K15" s="42" t="s">
        <v>70</v>
      </c>
      <c r="L15" s="25" t="str">
        <f>IFERROR(IF(SUM(L$5:L$14)=0,"",SUM(L$5:L$14)),"")</f>
        <v/>
      </c>
      <c r="M15" s="26" t="str">
        <f>IFERROR(IF(SUM(M$5:M$14)=0,"",SUM(M$5:M$14)),"")</f>
        <v/>
      </c>
    </row>
    <row r="16" spans="1:13" ht="22.35" customHeight="1" x14ac:dyDescent="0.2">
      <c r="J16" s="11"/>
    </row>
    <row r="17" spans="1:11" ht="22.35" customHeight="1" x14ac:dyDescent="0.2">
      <c r="B17" s="113" t="s">
        <v>74</v>
      </c>
      <c r="C17" s="19"/>
      <c r="D17" s="19"/>
      <c r="I17" s="92"/>
      <c r="J17" s="11"/>
      <c r="K17" s="11"/>
    </row>
    <row r="18" spans="1:11" ht="22.35" customHeight="1" thickBot="1" x14ac:dyDescent="0.25">
      <c r="B18" s="2" t="s">
        <v>38</v>
      </c>
      <c r="C18" s="124" t="s">
        <v>71</v>
      </c>
      <c r="D18" s="123" t="s">
        <v>72</v>
      </c>
      <c r="I18" s="92"/>
      <c r="J18" s="11"/>
      <c r="K18" s="11"/>
    </row>
    <row r="19" spans="1:11" ht="22.35" customHeight="1" x14ac:dyDescent="0.2">
      <c r="B19" s="98" t="s">
        <v>76</v>
      </c>
      <c r="C19" s="104" t="str">
        <f>IFERROR(IF(OR(AND($C$5="",$E$5="",$C$6&lt;&gt;""),AND($C$5&lt;&gt;"",$E$5="",$C$6&lt;&gt;""),AND($C$5&lt;&gt;"",$E$5&lt;&gt;"",$C$6&lt;&gt;"")),VLOOKUP($C$6,표2[#All],4,FALSE),""),"")</f>
        <v/>
      </c>
      <c r="D19" s="107"/>
      <c r="I19" s="92"/>
      <c r="J19" s="11"/>
      <c r="K19" s="11"/>
    </row>
    <row r="20" spans="1:11" ht="22.35" customHeight="1" x14ac:dyDescent="0.2">
      <c r="B20" s="106" t="s">
        <v>39</v>
      </c>
      <c r="C20" s="112" t="str">
        <f>IFERROR(IF(OR(AND($C$5="",$E$5="",$C$6&lt;&gt;""),AND($C$5&lt;&gt;"",$E$5="",$C$6&lt;&gt;""),AND($C$5&lt;&gt;"",$E$5&lt;&gt;"",$C$6&lt;&gt;"")),월별수량,""),"")</f>
        <v/>
      </c>
      <c r="D20" s="111"/>
      <c r="I20" s="92"/>
      <c r="J20" s="11"/>
      <c r="K20" s="11"/>
    </row>
    <row r="21" spans="1:11" ht="22.35" customHeight="1" x14ac:dyDescent="0.2">
      <c r="B21" s="98" t="s">
        <v>82</v>
      </c>
      <c r="C21" s="101" t="str">
        <f>IFERROR(IF(SUM(H$5:H$14)=0,"",SUM(H$5:H$14)),"")</f>
        <v/>
      </c>
      <c r="D21" s="105"/>
      <c r="I21" s="92"/>
      <c r="J21" s="11"/>
      <c r="K21" s="11"/>
    </row>
    <row r="22" spans="1:11" ht="22.35" customHeight="1" x14ac:dyDescent="0.2">
      <c r="B22" s="98" t="s">
        <v>81</v>
      </c>
      <c r="C22" s="101" t="str">
        <f>IFERROR(IF(SUM(L$5:L$14)=0,"",SUM(L$5:L$14)),"")</f>
        <v/>
      </c>
      <c r="D22" s="105"/>
      <c r="I22" s="92"/>
      <c r="J22" s="11"/>
      <c r="K22" s="11"/>
    </row>
    <row r="23" spans="1:11" ht="22.35" customHeight="1" x14ac:dyDescent="0.2">
      <c r="B23" s="98" t="s">
        <v>83</v>
      </c>
      <c r="C23" s="101" t="str">
        <f>IFERROR(IF(OR(C$20="",C$22=""),"",C$20*C$22),"")</f>
        <v/>
      </c>
      <c r="D23" s="101" t="str">
        <f>IFERROR(IF(OR(D$20="",D$22=""),"",D$20*D$22),"")</f>
        <v/>
      </c>
      <c r="I23" s="92"/>
      <c r="J23" s="11"/>
      <c r="K23" s="11"/>
    </row>
    <row r="24" spans="1:11" ht="22.35" customHeight="1" x14ac:dyDescent="0.2">
      <c r="B24" s="108" t="s">
        <v>40</v>
      </c>
      <c r="C24" s="109" t="str">
        <f>IFERROR(IF(OR(AND($C$5="",$E$5="",$C$6&lt;&gt;""),AND($C$5&lt;&gt;"",$E$5="",$C$6&lt;&gt;""),AND($C$5&lt;&gt;"",$E$5&lt;&gt;"",$C$6&lt;&gt;"")),월별합계,""),"")</f>
        <v/>
      </c>
      <c r="D24" s="110" t="str">
        <f>IFERROR(IF(OR(D$19="",D$20=""),"",D$19*D$20),"")</f>
        <v/>
      </c>
      <c r="E24" s="46"/>
      <c r="I24" s="92"/>
      <c r="J24" s="11"/>
      <c r="K24" s="11"/>
    </row>
    <row r="25" spans="1:11" ht="22.35" customHeight="1" thickBot="1" x14ac:dyDescent="0.25">
      <c r="B25" s="2"/>
      <c r="C25" s="2"/>
      <c r="D25" s="2"/>
      <c r="E25" s="46"/>
      <c r="I25" s="92"/>
      <c r="J25" s="11"/>
      <c r="K25" s="11"/>
    </row>
    <row r="26" spans="1:11" ht="22.35" customHeight="1" x14ac:dyDescent="0.2">
      <c r="B26" s="98" t="s">
        <v>79</v>
      </c>
      <c r="C26" s="101" t="str">
        <f>IFERROR(IF(OR(C$19="",C$21="",C$22=""),"",C$21/(C$19-C$22)),"")</f>
        <v/>
      </c>
      <c r="D26" s="101" t="str">
        <f>IFERROR(IF(OR(D$19="",D$21="",D$22=""),"",D$21/(D$19-D$22)),"")</f>
        <v/>
      </c>
      <c r="E26" s="46"/>
      <c r="I26" s="92"/>
      <c r="J26" s="11"/>
      <c r="K26" s="11"/>
    </row>
    <row r="27" spans="1:11" ht="22.35" customHeight="1" x14ac:dyDescent="0.2">
      <c r="B27" s="106" t="s">
        <v>84</v>
      </c>
      <c r="C27" s="102" t="str">
        <f>IFERROR(IF(OR(C$24="",C$21="",C$23=""),"",C$21/(1-C$23/C$24)),"")</f>
        <v/>
      </c>
      <c r="D27" s="102" t="str">
        <f>IFERROR(IF(OR(D$24="",D$21="",D$23=""),"",D$21/(1-D$23/D$24)),"")</f>
        <v/>
      </c>
      <c r="E27" s="46"/>
      <c r="J27" s="11"/>
      <c r="K27" s="11"/>
    </row>
    <row r="28" spans="1:11" ht="22.35" customHeight="1" x14ac:dyDescent="0.2">
      <c r="A28" s="11"/>
      <c r="B28" s="108" t="s">
        <v>48</v>
      </c>
      <c r="C28" s="109" t="str">
        <f>IFERROR(IF(OR(C$24="",C$27=""),"",C$24-C$27),"")</f>
        <v/>
      </c>
      <c r="D28" s="110" t="str">
        <f>IFERROR(IF(OR(D$24="",D$27=""),"",D$24-D$27),"")</f>
        <v/>
      </c>
      <c r="E28" s="46"/>
      <c r="J28" s="11"/>
      <c r="K28" s="11"/>
    </row>
    <row r="29" spans="1:11" ht="11.25" customHeight="1" x14ac:dyDescent="0.2">
      <c r="A29" s="11"/>
      <c r="E29" s="59"/>
      <c r="J29" s="11"/>
      <c r="K29" s="11"/>
    </row>
  </sheetData>
  <mergeCells count="4">
    <mergeCell ref="B8:B9"/>
    <mergeCell ref="C8:E9"/>
    <mergeCell ref="B14:B15"/>
    <mergeCell ref="C14:E15"/>
  </mergeCells>
  <phoneticPr fontId="2" type="noConversion"/>
  <dataValidations disablePrompts="1" count="3">
    <dataValidation type="list" allowBlank="1" showInputMessage="1" showErrorMessage="1" sqref="E5">
      <formula1>월</formula1>
    </dataValidation>
    <dataValidation type="list" allowBlank="1" sqref="C6">
      <formula1>품목</formula1>
    </dataValidation>
    <dataValidation type="list" allowBlank="1" sqref="C5">
      <formula1>연도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73" orientation="landscape" horizontalDpi="360" verticalDpi="36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O53"/>
  <sheetViews>
    <sheetView showZeros="0" workbookViewId="0"/>
  </sheetViews>
  <sheetFormatPr defaultRowHeight="12" x14ac:dyDescent="0.2"/>
  <cols>
    <col min="1" max="2" width="15.7109375" style="1" customWidth="1"/>
    <col min="3" max="5" width="1.7109375" customWidth="1"/>
    <col min="6" max="6" width="11.7109375" customWidth="1"/>
    <col min="7" max="9" width="1.7109375" customWidth="1"/>
    <col min="10" max="11" width="15.7109375" customWidth="1"/>
    <col min="12" max="14" width="1.7109375" customWidth="1"/>
  </cols>
  <sheetData>
    <row r="1" spans="1:15" x14ac:dyDescent="0.2">
      <c r="A1" s="5" t="s">
        <v>2</v>
      </c>
      <c r="B1" s="6" t="s">
        <v>1</v>
      </c>
      <c r="F1" s="40" t="s">
        <v>20</v>
      </c>
      <c r="J1" s="62" t="s">
        <v>43</v>
      </c>
      <c r="K1" s="63"/>
      <c r="L1" s="45"/>
      <c r="O1" s="1"/>
    </row>
    <row r="2" spans="1:15" x14ac:dyDescent="0.2">
      <c r="A2" s="3">
        <v>2017</v>
      </c>
      <c r="B2" s="7">
        <v>1</v>
      </c>
      <c r="F2" s="38" t="s">
        <v>21</v>
      </c>
      <c r="J2" s="47" t="s">
        <v>35</v>
      </c>
      <c r="K2" s="52">
        <f>IFERROR(IF(판매내역!$T$6="","",판매내역!$T$6),"")</f>
        <v>44562</v>
      </c>
      <c r="L2" s="45"/>
      <c r="O2" s="1"/>
    </row>
    <row r="3" spans="1:15" x14ac:dyDescent="0.2">
      <c r="A3" s="3">
        <v>2018</v>
      </c>
      <c r="B3" s="7">
        <v>2</v>
      </c>
      <c r="F3" s="38" t="s">
        <v>22</v>
      </c>
      <c r="J3" s="3" t="s">
        <v>36</v>
      </c>
      <c r="K3" s="53">
        <f>IFERROR(IF(판매내역!$T$7="","",판매내역!$T$7),"")</f>
        <v>44926</v>
      </c>
      <c r="L3" s="11"/>
      <c r="O3" s="1"/>
    </row>
    <row r="4" spans="1:15" x14ac:dyDescent="0.2">
      <c r="A4" s="3">
        <v>2019</v>
      </c>
      <c r="B4" s="7">
        <v>3</v>
      </c>
      <c r="F4" s="39" t="s">
        <v>23</v>
      </c>
      <c r="J4" s="3" t="s">
        <v>37</v>
      </c>
      <c r="K4" s="7" t="str">
        <f>IFERROR(IF(판매내역!$T$8="","",판매내역!$T$8),"")</f>
        <v/>
      </c>
      <c r="L4" s="11"/>
    </row>
    <row r="5" spans="1:15" x14ac:dyDescent="0.2">
      <c r="A5" s="3">
        <v>2020</v>
      </c>
      <c r="B5" s="7">
        <v>4</v>
      </c>
      <c r="J5" s="3" t="s">
        <v>44</v>
      </c>
      <c r="K5" s="56">
        <f>IFERROR(IF(AND($K$2="",$K$3="",$K$4=""),SUM(표1[공급가액]),IF(AND($K$2="",$K$3&lt;&gt;"",$K$4=""),SUMPRODUCT((표1[판매일자]&lt;=$K$3)*1),IF(AND($K$2="",$K$3="",$K$4&lt;&gt;""),SUMPRODUCT((표1[품목]=$K$4)*1),IF(AND($K$2="",$K$3&lt;&gt;"",$K$4&lt;&gt;""),SUMPRODUCT((표1[판매일자]&lt;=$K$3)*(표1[품목]=$K$4)*1),IF(AND($K$2&lt;&gt;"",$K$3="",$K$4=""),SUMPRODUCT((표1[판매일자]&gt;=$K$2)*1),IF(AND($K$2&lt;&gt;"",$K$3="",$K$4&lt;&gt;""),SUMPRODUCT((표1[판매일자]&gt;=$K$2)*(표1[품목]=$K$4)*1),IF(AND($K$2&lt;&gt;"",$K$3&lt;&gt;"",$K$4=""),SUMPRODUCT((표1[판매일자]&gt;=$K$2)*(표1[판매일자]&lt;=$K$3)*1),IF(AND($K$2&lt;&gt;"",$K$3&lt;&gt;"",$K$4&lt;&gt;""),SUMPRODUCT((표1[판매일자]&gt;=$K$2)*(표1[판매일자]&lt;=$K$3)*(표1[품목]=$K$4)*1),"")))))))),"")</f>
        <v>0</v>
      </c>
      <c r="L5" s="11"/>
    </row>
    <row r="6" spans="1:15" x14ac:dyDescent="0.2">
      <c r="A6" s="3">
        <v>2021</v>
      </c>
      <c r="B6" s="7">
        <v>5</v>
      </c>
      <c r="J6" s="3" t="s">
        <v>45</v>
      </c>
      <c r="K6" s="54">
        <f>IFERROR(IF(AND($K$2="",$K$3="",$K$4=""),SUM(표1[판매량]),IF(AND($K$2="",$K$3&lt;&gt;"",$K$4=""),SUMPRODUCT((표1[판매일자]&lt;=$K$3)*(표1[판매량])),IF(AND($K$2="",$K$3="",$K$4&lt;&gt;""),SUMPRODUCT((표1[품목]=$K$4)*(표1[판매량])),IF(AND($K$2="",$K$3&lt;&gt;"",$K$4&lt;&gt;""),SUMPRODUCT((표1[판매일자]&lt;=$K$3)*(표1[품목]=$K$4)*(표1[판매량])),IF(AND($K$2&lt;&gt;"",$K$3="",$K$4=""),SUMPRODUCT((표1[판매일자]&gt;=$K$2)*(표1[판매량])),IF(AND($K$2&lt;&gt;"",$K$3="",$K$4&lt;&gt;""),SUMPRODUCT((표1[판매일자]&gt;=$K$2)*(표1[품목]=$K$4)*(표1[판매량])),IF(AND($K$2&lt;&gt;"",$K$3&lt;&gt;"",$K$4=""),SUMPRODUCT((표1[판매일자]&gt;=$K$2)*(표1[판매일자]&lt;=$K$3)*(표1[판매량])),IF(AND($K$2&lt;&gt;"",$K$3&lt;&gt;"",$K$4&lt;&gt;""),SUMPRODUCT((표1[판매일자]&gt;=$K$2)*(표1[판매일자]&lt;=$K$3)*(표1[품목]=$K$4)*(표1[판매량])),"")))))))),"")</f>
        <v>0</v>
      </c>
      <c r="L6" s="11"/>
    </row>
    <row r="7" spans="1:15" x14ac:dyDescent="0.2">
      <c r="A7" s="3">
        <v>2022</v>
      </c>
      <c r="B7" s="7">
        <v>6</v>
      </c>
      <c r="J7" s="3" t="s">
        <v>29</v>
      </c>
      <c r="K7" s="56">
        <f>IFERROR(IF(AND($K$2="",$K$3="",$K$4=""),SUM(표1[공급가액]),IF(AND($K$2="",$K$3&lt;&gt;"",$K$4=""),SUMPRODUCT((표1[판매일자]&lt;=$K$3)*(표1[공급가액])),IF(AND($K$2="",$K$3="",$K$4&lt;&gt;""),SUMPRODUCT((표1[품목]=$K$4)*(표1[공급가액])),IF(AND($K$2="",$K$3&lt;&gt;"",$K$4&lt;&gt;""),SUMPRODUCT((표1[판매일자]&lt;=$K$3)*(표1[품목]=$K$4)*(표1[공급가액])),IF(AND($K$2&lt;&gt;"",$K$3="",$K$4=""),SUMPRODUCT((표1[판매일자]&gt;=$K$2)*(표1[공급가액])),IF(AND($K$2&lt;&gt;"",$K$3="",$K$4&lt;&gt;""),SUMPRODUCT((표1[판매일자]&gt;=$K$2)*(표1[품목]=$K$4)*(표1[공급가액])),IF(AND($K$2&lt;&gt;"",$K$3&lt;&gt;"",$K$4=""),SUMPRODUCT((표1[판매일자]&gt;=$K$2)*(표1[판매일자]&lt;=$K$3)*(표1[공급가액])),IF(AND($K$2&lt;&gt;"",$K$3&lt;&gt;"",$K$4&lt;&gt;""),SUMPRODUCT((표1[판매일자]&gt;=$K$2)*(표1[판매일자]&lt;=$K$3)*(표1[품목]=$K$4)*(표1[공급가액])),"")))))))),"")</f>
        <v>0</v>
      </c>
    </row>
    <row r="8" spans="1:15" x14ac:dyDescent="0.2">
      <c r="A8" s="3">
        <v>2023</v>
      </c>
      <c r="B8" s="7">
        <v>7</v>
      </c>
      <c r="J8" s="3" t="s">
        <v>31</v>
      </c>
      <c r="K8" s="54">
        <f>IFERROR(IF(AND($K$2="",$K$3="",$K$4=""),SUM(표1[세액]),IF(AND($K$2="",$K$3&lt;&gt;"",$K$4=""),SUMPRODUCT((표1[판매일자]&lt;=$K$3)*(표1[세액])),IF(AND($K$2="",$K$3="",$K$4&lt;&gt;""),SUMPRODUCT((표1[품목]=$K$4)*(표1[세액])),IF(AND($K$2="",$K$3&lt;&gt;"",$K$4&lt;&gt;""),SUMPRODUCT((표1[판매일자]&lt;=$K$3)*(표1[품목]=$K$4)*(표1[세액])),IF(AND($K$2&lt;&gt;"",$K$3="",$K$4=""),SUMPRODUCT((표1[판매일자]&gt;=$K$2)*(표1[세액])),IF(AND($K$2&lt;&gt;"",$K$3="",$K$4&lt;&gt;""),SUMPRODUCT((표1[판매일자]&gt;=$K$2)*(표1[품목]=$K$4)*(표1[세액])),IF(AND($K$2&lt;&gt;"",$K$3&lt;&gt;"",$K$4=""),SUMPRODUCT((표1[판매일자]&gt;=$K$2)*(표1[판매일자]&lt;=$K$3)*(표1[세액])),IF(AND($K$2&lt;&gt;"",$K$3&lt;&gt;"",$K$4&lt;&gt;""),SUMPRODUCT((표1[판매일자]&gt;=$K$2)*(표1[판매일자]&lt;=$K$3)*(표1[품목]=$K$4)*(표1[세액])),"")))))))),"")</f>
        <v>0</v>
      </c>
    </row>
    <row r="9" spans="1:15" x14ac:dyDescent="0.2">
      <c r="A9" s="3">
        <v>2024</v>
      </c>
      <c r="B9" s="7">
        <v>8</v>
      </c>
      <c r="J9" s="4" t="s">
        <v>32</v>
      </c>
      <c r="K9" s="55">
        <f>IFERROR(IF(SUM($K$7:$K$8)="","",SUM($K$7:$K$8)),"")</f>
        <v>0</v>
      </c>
    </row>
    <row r="10" spans="1:15" x14ac:dyDescent="0.2">
      <c r="A10" s="3">
        <v>2025</v>
      </c>
      <c r="B10" s="7">
        <v>9</v>
      </c>
    </row>
    <row r="11" spans="1:15" x14ac:dyDescent="0.2">
      <c r="A11" s="3">
        <v>2026</v>
      </c>
      <c r="B11" s="7">
        <v>10</v>
      </c>
      <c r="J11" s="57" t="s">
        <v>42</v>
      </c>
      <c r="K11" s="58"/>
    </row>
    <row r="12" spans="1:15" x14ac:dyDescent="0.2">
      <c r="A12" s="3">
        <v>2027</v>
      </c>
      <c r="B12" s="7">
        <v>11</v>
      </c>
      <c r="J12" s="47" t="s">
        <v>24</v>
      </c>
      <c r="K12" s="44">
        <f>IFERROR(IF(손익계산표!$C$5="","",손익계산표!$C$5),"")</f>
        <v>2022</v>
      </c>
    </row>
    <row r="13" spans="1:15" x14ac:dyDescent="0.2">
      <c r="A13" s="3">
        <v>2028</v>
      </c>
      <c r="B13" s="7">
        <v>12</v>
      </c>
      <c r="J13" s="3" t="s">
        <v>25</v>
      </c>
      <c r="K13" s="7">
        <f>IFERROR(IF(손익계산표!$E$5="","",손익계산표!$E$5),"")</f>
        <v>1</v>
      </c>
    </row>
    <row r="14" spans="1:15" x14ac:dyDescent="0.2">
      <c r="A14" s="3">
        <v>2029</v>
      </c>
      <c r="B14" s="7"/>
      <c r="J14" s="3" t="s">
        <v>26</v>
      </c>
      <c r="K14" s="7" t="str">
        <f>IFERROR(IF(손익계산표!$C$6="","",손익계산표!$C$6),"")</f>
        <v/>
      </c>
    </row>
    <row r="15" spans="1:15" x14ac:dyDescent="0.2">
      <c r="A15" s="3">
        <v>2030</v>
      </c>
      <c r="B15" s="7"/>
      <c r="J15" s="3" t="s">
        <v>28</v>
      </c>
      <c r="K15" s="54">
        <f>IFERROR(IF(AND($K$12="",$K$13="",$K$14=""),SUM(표1[판매량]),IF(AND($K$12="",$K$13="",$K$14&lt;&gt;""),SUMPRODUCT((표1[품목]=$K$14)*(표1[판매량])),IF(AND($K$12&lt;&gt;"",$K$13="",$K$14=""),SUMPRODUCT((YEAR(표1[판매일자])=$K$12)*(표1[판매량])),IF(AND($K$12&lt;&gt;"",$K$13&lt;&gt;"",$K$14=""),SUMPRODUCT((YEAR(표1[판매일자])=$K$12)*(MONTH(표1[판매일자])=$K$13)*(표1[판매량])),IF(AND($K$12&lt;&gt;"",$K$13="",$K$14&lt;&gt;""),SUMPRODUCT((YEAR(표1[판매일자])=$K$12)*(표1[품목]=$K$14)*(표1[판매량])),IF(AND($K$12&lt;&gt;"",$K$13&lt;&gt;"",$K$14&lt;&gt;""),SUMPRODUCT((YEAR(표1[판매일자])=$K$12)*(MONTH(표1[판매일자])=$K$13)*(표1[품목]=$K$14)*(표1[판매량])),"")))))),"")</f>
        <v>0</v>
      </c>
    </row>
    <row r="16" spans="1:15" x14ac:dyDescent="0.2">
      <c r="A16" s="3">
        <v>2031</v>
      </c>
      <c r="B16" s="7"/>
      <c r="J16" s="3" t="s">
        <v>29</v>
      </c>
      <c r="K16" s="54">
        <f>IFERROR(IF(AND($K$12="",$K$13="",$K$14=""),SUM(표1[공급가액]),IF(AND($K$12="",$K$13="",$K$14&lt;&gt;""),SUMPRODUCT((표1[품목]=$K$14)*(표1[공급가액])),IF(AND($K$12&lt;&gt;"",$K$13="",$K$14=""),SUMPRODUCT((YEAR(표1[판매일자])=$K$12)*(표1[공급가액])),IF(AND($K$12&lt;&gt;"",$K$13&lt;&gt;"",$K$14=""),SUMPRODUCT((YEAR(표1[판매일자])=$K$12)*(MONTH(표1[판매일자])=$K$13)*(표1[공급가액])),IF(AND($K$12&lt;&gt;"",$K$13="",$K$14&lt;&gt;""),SUMPRODUCT((YEAR(표1[판매일자])=$K$12)*(표1[품목]=$K$14)*(표1[공급가액])),IF(AND($K$12&lt;&gt;"",$K$13&lt;&gt;"",$K$14&lt;&gt;""),SUMPRODUCT((YEAR(표1[판매일자])=$K$12)*(MONTH(표1[판매일자])=$K$13)*(표1[품목]=$K$14)*(표1[공급가액])),"")))))),"")</f>
        <v>0</v>
      </c>
    </row>
    <row r="17" spans="1:11" x14ac:dyDescent="0.2">
      <c r="A17" s="3">
        <v>2032</v>
      </c>
      <c r="B17" s="7"/>
      <c r="J17" s="3" t="s">
        <v>31</v>
      </c>
      <c r="K17" s="54">
        <f>IFERROR(IF(AND($K$12="",$K$13="",$K$14=""),SUM(표1[세액]),IF(AND($K$12="",$K$13="",$K$14&lt;&gt;""),SUMPRODUCT((표1[품목]=$K$14)*(표1[세액])),IF(AND($K$12&lt;&gt;"",$K$13="",$K$14=""),SUMPRODUCT((YEAR(표1[판매일자])=$K$12)*(표1[세액])),IF(AND($K$12&lt;&gt;"",$K$13&lt;&gt;"",$K$14=""),SUMPRODUCT((YEAR(표1[판매일자])=$K$12)*(MONTH(표1[판매일자])=$K$13)*(표1[세액])),IF(AND($K$12&lt;&gt;"",$K$13="",$K$14&lt;&gt;""),SUMPRODUCT((YEAR(표1[판매일자])=$K$12)*(표1[품목]=$K$14)*(표1[세액])),IF(AND($K$12&lt;&gt;"",$K$13&lt;&gt;"",$K$14&lt;&gt;""),SUMPRODUCT((YEAR(표1[판매일자])=$K$12)*(MONTH(표1[판매일자])=$K$13)*(표1[품목]=$K$14)*(표1[세액])),"")))))),"")</f>
        <v>0</v>
      </c>
    </row>
    <row r="18" spans="1:11" x14ac:dyDescent="0.2">
      <c r="A18" s="3">
        <v>2033</v>
      </c>
      <c r="B18" s="7"/>
      <c r="J18" s="4" t="s">
        <v>32</v>
      </c>
      <c r="K18" s="55" t="str">
        <f>IFERROR(IF(SUM($K$16:$K$17)=0,"",SUM($K$16:$K$17)),"")</f>
        <v/>
      </c>
    </row>
    <row r="19" spans="1:11" x14ac:dyDescent="0.2">
      <c r="A19" s="3">
        <v>2034</v>
      </c>
      <c r="B19" s="7"/>
    </row>
    <row r="20" spans="1:11" x14ac:dyDescent="0.2">
      <c r="A20" s="3">
        <v>2035</v>
      </c>
      <c r="B20" s="7"/>
    </row>
    <row r="21" spans="1:11" x14ac:dyDescent="0.2">
      <c r="A21" s="3">
        <v>2036</v>
      </c>
      <c r="B21" s="7"/>
    </row>
    <row r="22" spans="1:11" x14ac:dyDescent="0.2">
      <c r="A22" s="3">
        <v>2037</v>
      </c>
      <c r="B22" s="7"/>
    </row>
    <row r="23" spans="1:11" x14ac:dyDescent="0.2">
      <c r="A23" s="3">
        <v>2038</v>
      </c>
      <c r="B23" s="7"/>
    </row>
    <row r="24" spans="1:11" x14ac:dyDescent="0.2">
      <c r="A24" s="3">
        <v>2039</v>
      </c>
      <c r="B24" s="7"/>
    </row>
    <row r="25" spans="1:11" x14ac:dyDescent="0.2">
      <c r="A25" s="3">
        <v>2040</v>
      </c>
      <c r="B25" s="7"/>
    </row>
    <row r="26" spans="1:11" x14ac:dyDescent="0.2">
      <c r="A26" s="3">
        <v>2041</v>
      </c>
      <c r="B26" s="7"/>
    </row>
    <row r="27" spans="1:11" x14ac:dyDescent="0.2">
      <c r="A27" s="3">
        <v>2042</v>
      </c>
      <c r="B27" s="7"/>
    </row>
    <row r="28" spans="1:11" x14ac:dyDescent="0.2">
      <c r="A28" s="3">
        <v>2043</v>
      </c>
      <c r="B28" s="7"/>
    </row>
    <row r="29" spans="1:11" x14ac:dyDescent="0.2">
      <c r="A29" s="3">
        <v>2044</v>
      </c>
      <c r="B29" s="7"/>
    </row>
    <row r="30" spans="1:11" x14ac:dyDescent="0.2">
      <c r="A30" s="3">
        <v>2045</v>
      </c>
      <c r="B30" s="7"/>
    </row>
    <row r="31" spans="1:11" x14ac:dyDescent="0.2">
      <c r="A31" s="3">
        <v>2046</v>
      </c>
      <c r="B31" s="7"/>
    </row>
    <row r="32" spans="1:11" x14ac:dyDescent="0.2">
      <c r="A32" s="3">
        <v>2047</v>
      </c>
      <c r="B32" s="7"/>
    </row>
    <row r="33" spans="1:2" x14ac:dyDescent="0.2">
      <c r="A33" s="3">
        <v>2048</v>
      </c>
      <c r="B33" s="7"/>
    </row>
    <row r="34" spans="1:2" x14ac:dyDescent="0.2">
      <c r="A34" s="3">
        <v>2049</v>
      </c>
      <c r="B34" s="7"/>
    </row>
    <row r="35" spans="1:2" x14ac:dyDescent="0.2">
      <c r="A35" s="4">
        <v>2050</v>
      </c>
      <c r="B35" s="8"/>
    </row>
    <row r="37" spans="1:2" x14ac:dyDescent="0.2">
      <c r="A37" s="46" t="s">
        <v>59</v>
      </c>
    </row>
    <row r="38" spans="1:2" x14ac:dyDescent="0.2">
      <c r="A38" s="47" t="s">
        <v>62</v>
      </c>
      <c r="B38" s="44">
        <f>IFERROR(IF(판매내역!$T$15="","",판매내역!$T$15),"")</f>
        <v>2022</v>
      </c>
    </row>
    <row r="39" spans="1:2" x14ac:dyDescent="0.2">
      <c r="A39" s="4" t="s">
        <v>64</v>
      </c>
      <c r="B39" s="8" t="str">
        <f>IFERROR(IF(판매내역!$T$16="","",판매내역!$T$16),"")</f>
        <v/>
      </c>
    </row>
    <row r="40" spans="1:2" x14ac:dyDescent="0.2">
      <c r="A40" s="5" t="s">
        <v>60</v>
      </c>
      <c r="B40" s="6" t="s">
        <v>65</v>
      </c>
    </row>
    <row r="41" spans="1:2" x14ac:dyDescent="0.2">
      <c r="A41" s="3">
        <v>1</v>
      </c>
      <c r="B41" s="76">
        <f>IFERROR(IF($B$38="","",IF(AND($B$38&lt;&gt;"",$B$39=""),SUMPRODUCT((YEAR(표1[판매일자])=$B$38)*(MONTH(표1[판매일자])=$A41)*(표1[판매금액])),IF(AND($B$38&lt;&gt;"",$B$39&lt;&gt;""),SUMPRODUCT((YEAR(표1[판매일자])=$B$38)*(MONTH(표1[판매일자])=$A41)*(표1[품목]=$B$39)*(표1[판매금액])),""))),"")</f>
        <v>0</v>
      </c>
    </row>
    <row r="42" spans="1:2" x14ac:dyDescent="0.2">
      <c r="A42" s="3">
        <v>2</v>
      </c>
      <c r="B42" s="76">
        <f>IFERROR(IF($B$38="","",IF(AND($B$38&lt;&gt;"",$B$39=""),SUMPRODUCT((YEAR(표1[판매일자])=$B$38)*(MONTH(표1[판매일자])=$A42)*(표1[판매금액])),IF(AND($B$38&lt;&gt;"",$B$39&lt;&gt;""),SUMPRODUCT((YEAR(표1[판매일자])=$B$38)*(MONTH(표1[판매일자])=$A42)*(표1[품목]=$B$39)*(표1[판매금액])),""))),"")</f>
        <v>0</v>
      </c>
    </row>
    <row r="43" spans="1:2" x14ac:dyDescent="0.2">
      <c r="A43" s="3">
        <v>3</v>
      </c>
      <c r="B43" s="76">
        <f>IFERROR(IF($B$38="","",IF(AND($B$38&lt;&gt;"",$B$39=""),SUMPRODUCT((YEAR(표1[판매일자])=$B$38)*(MONTH(표1[판매일자])=$A43)*(표1[판매금액])),IF(AND($B$38&lt;&gt;"",$B$39&lt;&gt;""),SUMPRODUCT((YEAR(표1[판매일자])=$B$38)*(MONTH(표1[판매일자])=$A43)*(표1[품목]=$B$39)*(표1[판매금액])),""))),"")</f>
        <v>0</v>
      </c>
    </row>
    <row r="44" spans="1:2" x14ac:dyDescent="0.2">
      <c r="A44" s="3">
        <v>4</v>
      </c>
      <c r="B44" s="76">
        <f>IFERROR(IF($B$38="","",IF(AND($B$38&lt;&gt;"",$B$39=""),SUMPRODUCT((YEAR(표1[판매일자])=$B$38)*(MONTH(표1[판매일자])=$A44)*(표1[판매금액])),IF(AND($B$38&lt;&gt;"",$B$39&lt;&gt;""),SUMPRODUCT((YEAR(표1[판매일자])=$B$38)*(MONTH(표1[판매일자])=$A44)*(표1[품목]=$B$39)*(표1[판매금액])),""))),"")</f>
        <v>0</v>
      </c>
    </row>
    <row r="45" spans="1:2" x14ac:dyDescent="0.2">
      <c r="A45" s="3">
        <v>5</v>
      </c>
      <c r="B45" s="76">
        <f>IFERROR(IF($B$38="","",IF(AND($B$38&lt;&gt;"",$B$39=""),SUMPRODUCT((YEAR(표1[판매일자])=$B$38)*(MONTH(표1[판매일자])=$A45)*(표1[판매금액])),IF(AND($B$38&lt;&gt;"",$B$39&lt;&gt;""),SUMPRODUCT((YEAR(표1[판매일자])=$B$38)*(MONTH(표1[판매일자])=$A45)*(표1[품목]=$B$39)*(표1[판매금액])),""))),"")</f>
        <v>0</v>
      </c>
    </row>
    <row r="46" spans="1:2" x14ac:dyDescent="0.2">
      <c r="A46" s="3">
        <v>6</v>
      </c>
      <c r="B46" s="76">
        <f>IFERROR(IF($B$38="","",IF(AND($B$38&lt;&gt;"",$B$39=""),SUMPRODUCT((YEAR(표1[판매일자])=$B$38)*(MONTH(표1[판매일자])=$A46)*(표1[판매금액])),IF(AND($B$38&lt;&gt;"",$B$39&lt;&gt;""),SUMPRODUCT((YEAR(표1[판매일자])=$B$38)*(MONTH(표1[판매일자])=$A46)*(표1[품목]=$B$39)*(표1[판매금액])),""))),"")</f>
        <v>0</v>
      </c>
    </row>
    <row r="47" spans="1:2" x14ac:dyDescent="0.2">
      <c r="A47" s="3">
        <v>7</v>
      </c>
      <c r="B47" s="76">
        <f>IFERROR(IF($B$38="","",IF(AND($B$38&lt;&gt;"",$B$39=""),SUMPRODUCT((YEAR(표1[판매일자])=$B$38)*(MONTH(표1[판매일자])=$A47)*(표1[판매금액])),IF(AND($B$38&lt;&gt;"",$B$39&lt;&gt;""),SUMPRODUCT((YEAR(표1[판매일자])=$B$38)*(MONTH(표1[판매일자])=$A47)*(표1[품목]=$B$39)*(표1[판매금액])),""))),"")</f>
        <v>0</v>
      </c>
    </row>
    <row r="48" spans="1:2" x14ac:dyDescent="0.2">
      <c r="A48" s="3">
        <v>8</v>
      </c>
      <c r="B48" s="76">
        <f>IFERROR(IF($B$38="","",IF(AND($B$38&lt;&gt;"",$B$39=""),SUMPRODUCT((YEAR(표1[판매일자])=$B$38)*(MONTH(표1[판매일자])=$A48)*(표1[판매금액])),IF(AND($B$38&lt;&gt;"",$B$39&lt;&gt;""),SUMPRODUCT((YEAR(표1[판매일자])=$B$38)*(MONTH(표1[판매일자])=$A48)*(표1[품목]=$B$39)*(표1[판매금액])),""))),"")</f>
        <v>0</v>
      </c>
    </row>
    <row r="49" spans="1:2" x14ac:dyDescent="0.2">
      <c r="A49" s="3">
        <v>9</v>
      </c>
      <c r="B49" s="76">
        <f>IFERROR(IF($B$38="","",IF(AND($B$38&lt;&gt;"",$B$39=""),SUMPRODUCT((YEAR(표1[판매일자])=$B$38)*(MONTH(표1[판매일자])=$A49)*(표1[판매금액])),IF(AND($B$38&lt;&gt;"",$B$39&lt;&gt;""),SUMPRODUCT((YEAR(표1[판매일자])=$B$38)*(MONTH(표1[판매일자])=$A49)*(표1[품목]=$B$39)*(표1[판매금액])),""))),"")</f>
        <v>0</v>
      </c>
    </row>
    <row r="50" spans="1:2" x14ac:dyDescent="0.2">
      <c r="A50" s="3">
        <v>10</v>
      </c>
      <c r="B50" s="76">
        <f>IFERROR(IF($B$38="","",IF(AND($B$38&lt;&gt;"",$B$39=""),SUMPRODUCT((YEAR(표1[판매일자])=$B$38)*(MONTH(표1[판매일자])=$A50)*(표1[판매금액])),IF(AND($B$38&lt;&gt;"",$B$39&lt;&gt;""),SUMPRODUCT((YEAR(표1[판매일자])=$B$38)*(MONTH(표1[판매일자])=$A50)*(표1[품목]=$B$39)*(표1[판매금액])),""))),"")</f>
        <v>0</v>
      </c>
    </row>
    <row r="51" spans="1:2" x14ac:dyDescent="0.2">
      <c r="A51" s="3">
        <v>11</v>
      </c>
      <c r="B51" s="76">
        <f>IFERROR(IF($B$38="","",IF(AND($B$38&lt;&gt;"",$B$39=""),SUMPRODUCT((YEAR(표1[판매일자])=$B$38)*(MONTH(표1[판매일자])=$A51)*(표1[판매금액])),IF(AND($B$38&lt;&gt;"",$B$39&lt;&gt;""),SUMPRODUCT((YEAR(표1[판매일자])=$B$38)*(MONTH(표1[판매일자])=$A51)*(표1[품목]=$B$39)*(표1[판매금액])),""))),"")</f>
        <v>0</v>
      </c>
    </row>
    <row r="52" spans="1:2" x14ac:dyDescent="0.2">
      <c r="A52" s="3">
        <v>12</v>
      </c>
      <c r="B52" s="76">
        <f>IFERROR(IF($B$38="","",IF(AND($B$38&lt;&gt;"",$B$39=""),SUMPRODUCT((YEAR(표1[판매일자])=$B$38)*(MONTH(표1[판매일자])=$A52)*(표1[판매금액])),IF(AND($B$38&lt;&gt;"",$B$39&lt;&gt;""),SUMPRODUCT((YEAR(표1[판매일자])=$B$38)*(MONTH(표1[판매일자])=$A52)*(표1[품목]=$B$39)*(표1[판매금액])),""))),"")</f>
        <v>0</v>
      </c>
    </row>
    <row r="53" spans="1:2" x14ac:dyDescent="0.2">
      <c r="A53" s="5" t="s">
        <v>61</v>
      </c>
      <c r="B53" s="77" t="str">
        <f>IFERROR(IF(SUM($B$41:$B$52)=0,"",SUM($B$41:$B$52)),"")</f>
        <v/>
      </c>
    </row>
  </sheetData>
  <phoneticPr fontId="2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15</vt:i4>
      </vt:variant>
    </vt:vector>
  </HeadingPairs>
  <TitlesOfParts>
    <vt:vector size="17" baseType="lpstr">
      <vt:lpstr>판매내역</vt:lpstr>
      <vt:lpstr>손익계산표</vt:lpstr>
      <vt:lpstr>손익계산표!Print_Area</vt:lpstr>
      <vt:lpstr>판매내역!Print_Area</vt:lpstr>
      <vt:lpstr>판매내역!Print_Titles</vt:lpstr>
      <vt:lpstr>세액구분</vt:lpstr>
      <vt:lpstr>연도</vt:lpstr>
      <vt:lpstr>월</vt:lpstr>
      <vt:lpstr>월별공급가액</vt:lpstr>
      <vt:lpstr>월별세액</vt:lpstr>
      <vt:lpstr>월별수량</vt:lpstr>
      <vt:lpstr>월별합계</vt:lpstr>
      <vt:lpstr>일자별건수</vt:lpstr>
      <vt:lpstr>일자별공급가액</vt:lpstr>
      <vt:lpstr>일자별세액</vt:lpstr>
      <vt:lpstr>일자별수량</vt:lpstr>
      <vt:lpstr>일자별합계</vt:lpstr>
    </vt:vector>
  </TitlesOfParts>
  <Manager>예스폼_박준성</Manager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손익계산표(예상)</dc:title>
  <dc:subject>손익계산표(예상)</dc:subject>
  <dc:creator>예스폼_박준성</dc:creator>
  <dc:description>본 콘텐츠의 저작권은 예스폼(Yesform)에 있으며_x000d_
무단 복제 및 배포시 법적인 제재를 받을 수 있습니다.</dc:description>
  <cp:lastModifiedBy>예스폼_박준성</cp:lastModifiedBy>
  <cp:lastPrinted>2022-10-05T04:31:26Z</cp:lastPrinted>
  <dcterms:created xsi:type="dcterms:W3CDTF">2022-08-26T08:33:00Z</dcterms:created>
  <dcterms:modified xsi:type="dcterms:W3CDTF">2022-10-05T06:39:52Z</dcterms:modified>
</cp:coreProperties>
</file>