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2022 ExcelMembers\2022_완성본\25_dashboard\한글 버전\"/>
    </mc:Choice>
  </mc:AlternateContent>
  <xr:revisionPtr revIDLastSave="0" documentId="13_ncr:1_{8CCF772D-E8BB-4211-A33D-06FAE78D26EB}" xr6:coauthVersionLast="47" xr6:coauthVersionMax="47" xr10:uidLastSave="{00000000-0000-0000-0000-000000000000}"/>
  <bookViews>
    <workbookView xWindow="-120" yWindow="-120" windowWidth="38640" windowHeight="21240" xr2:uid="{D4C4EB0D-0921-443B-BCBD-C3D39D79A4A6}"/>
  </bookViews>
  <sheets>
    <sheet name="대시보드" sheetId="3" r:id="rId1"/>
    <sheet name="데이터 입력" sheetId="1" r:id="rId2"/>
    <sheet name="데이터 통계" sheetId="4" r:id="rId3"/>
  </sheets>
  <definedNames>
    <definedName name="_xlchart.v1.0" hidden="1">'데이터 통계'!$G$8:$H$8</definedName>
    <definedName name="Category">#REF!</definedName>
    <definedName name="_xlnm.Print_Area" localSheetId="0">대시보드!$B$2:$J$35</definedName>
    <definedName name="_xlnm.Print_Area" localSheetId="1">'데이터 입력'!$B$2:$X$33</definedName>
    <definedName name="_xlnm.Print_Area" localSheetId="2">'데이터 통계'!$B$2:$O$18</definedName>
    <definedName name="Transacti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E6" i="1" s="1"/>
  <c r="G6" i="1" s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14" i="4" s="1"/>
  <c r="F20" i="1"/>
  <c r="F19" i="1"/>
  <c r="F18" i="1"/>
  <c r="F17" i="1"/>
  <c r="B18" i="4"/>
  <c r="G18" i="4"/>
  <c r="H18" i="4" s="1"/>
  <c r="B17" i="4"/>
  <c r="F17" i="4" s="1"/>
  <c r="B16" i="4"/>
  <c r="F16" i="4" s="1"/>
  <c r="G16" i="4"/>
  <c r="H16" i="4" s="1"/>
  <c r="B15" i="4"/>
  <c r="G15" i="4" s="1"/>
  <c r="H15" i="4" s="1"/>
  <c r="B14" i="4"/>
  <c r="G14" i="4"/>
  <c r="H14" i="4" s="1"/>
  <c r="B13" i="4"/>
  <c r="G13" i="4" s="1"/>
  <c r="H13" i="4" s="1"/>
  <c r="F18" i="4"/>
  <c r="F15" i="4"/>
  <c r="B12" i="4"/>
  <c r="C12" i="4"/>
  <c r="J18" i="4"/>
  <c r="L18" i="4" s="1"/>
  <c r="J17" i="4"/>
  <c r="M17" i="4" s="1"/>
  <c r="N17" i="4" s="1"/>
  <c r="J16" i="4"/>
  <c r="L16" i="4"/>
  <c r="J15" i="4"/>
  <c r="L15" i="4" s="1"/>
  <c r="J14" i="4"/>
  <c r="L14" i="4" s="1"/>
  <c r="M4" i="4"/>
  <c r="M3" i="4"/>
  <c r="K4" i="4"/>
  <c r="O17" i="4"/>
  <c r="O16" i="4"/>
  <c r="O14" i="4"/>
  <c r="M18" i="4"/>
  <c r="M16" i="4"/>
  <c r="J9" i="4"/>
  <c r="M9" i="4" s="1"/>
  <c r="N9" i="4" s="1"/>
  <c r="K17" i="4"/>
  <c r="K16" i="4"/>
  <c r="K15" i="4"/>
  <c r="K14" i="4"/>
  <c r="J11" i="4"/>
  <c r="K11" i="4" s="1"/>
  <c r="J10" i="4"/>
  <c r="K10" i="4" s="1"/>
  <c r="J13" i="4"/>
  <c r="K13" i="4" s="1"/>
  <c r="J12" i="4"/>
  <c r="M10" i="4"/>
  <c r="M8" i="4"/>
  <c r="K8" i="4"/>
  <c r="B11" i="4"/>
  <c r="G11" i="4" s="1"/>
  <c r="H11" i="4" s="1"/>
  <c r="B10" i="4"/>
  <c r="G10" i="4"/>
  <c r="B9" i="4"/>
  <c r="G9" i="4"/>
  <c r="C18" i="4"/>
  <c r="C10" i="4"/>
  <c r="C9" i="4"/>
  <c r="M12" i="4"/>
  <c r="K12" i="4"/>
  <c r="H3" i="4"/>
  <c r="P33" i="1" a="1"/>
  <c r="P33" i="1" s="1"/>
  <c r="O33" i="1" a="1"/>
  <c r="O33" i="1" s="1"/>
  <c r="N33" i="1" a="1"/>
  <c r="N33" i="1" s="1"/>
  <c r="M33" i="1" a="1"/>
  <c r="M33" i="1" s="1"/>
  <c r="L33" i="1" a="1"/>
  <c r="L33" i="1" s="1"/>
  <c r="K33" i="1" a="1"/>
  <c r="K33" i="1" s="1"/>
  <c r="J33" i="1" a="1"/>
  <c r="J33" i="1" s="1"/>
  <c r="P32" i="1" a="1"/>
  <c r="P32" i="1" s="1"/>
  <c r="P31" i="1" a="1"/>
  <c r="P31" i="1" s="1"/>
  <c r="P30" i="1" a="1"/>
  <c r="P30" i="1" s="1"/>
  <c r="P29" i="1" a="1"/>
  <c r="P29" i="1" s="1"/>
  <c r="P28" i="1" a="1"/>
  <c r="P28" i="1" s="1"/>
  <c r="P27" i="1" a="1"/>
  <c r="P27" i="1" s="1"/>
  <c r="P26" i="1" a="1"/>
  <c r="P26" i="1" s="1"/>
  <c r="P25" i="1" a="1"/>
  <c r="P25" i="1" s="1"/>
  <c r="P24" i="1" a="1"/>
  <c r="P24" i="1" s="1"/>
  <c r="P23" i="1" a="1"/>
  <c r="P23" i="1" s="1"/>
  <c r="P22" i="1" a="1"/>
  <c r="P22" i="1" s="1"/>
  <c r="P21" i="1" a="1"/>
  <c r="P21" i="1" s="1"/>
  <c r="P20" i="1" a="1"/>
  <c r="P20" i="1" s="1"/>
  <c r="P19" i="1" a="1"/>
  <c r="P19" i="1" s="1"/>
  <c r="O32" i="1" a="1"/>
  <c r="O32" i="1" s="1"/>
  <c r="O31" i="1" a="1"/>
  <c r="O31" i="1" s="1"/>
  <c r="O30" i="1" a="1"/>
  <c r="O30" i="1" s="1"/>
  <c r="O29" i="1" a="1"/>
  <c r="O29" i="1" s="1"/>
  <c r="N32" i="1" a="1"/>
  <c r="N32" i="1" s="1"/>
  <c r="N31" i="1" a="1"/>
  <c r="N31" i="1" s="1"/>
  <c r="N30" i="1" a="1"/>
  <c r="N30" i="1" s="1"/>
  <c r="N29" i="1" a="1"/>
  <c r="N29" i="1" s="1"/>
  <c r="M32" i="1" a="1"/>
  <c r="M32" i="1" s="1"/>
  <c r="M31" i="1" a="1"/>
  <c r="M31" i="1" s="1"/>
  <c r="M30" i="1" a="1"/>
  <c r="M30" i="1" s="1"/>
  <c r="M29" i="1" a="1"/>
  <c r="M29" i="1" s="1"/>
  <c r="L32" i="1" a="1"/>
  <c r="L32" i="1" s="1"/>
  <c r="L31" i="1" a="1"/>
  <c r="L31" i="1" s="1"/>
  <c r="L30" i="1" a="1"/>
  <c r="L30" i="1" s="1"/>
  <c r="L29" i="1" a="1"/>
  <c r="L29" i="1" s="1"/>
  <c r="L28" i="1" a="1"/>
  <c r="L28" i="1" s="1"/>
  <c r="L27" i="1" a="1"/>
  <c r="L27" i="1" s="1"/>
  <c r="L26" i="1" a="1"/>
  <c r="L26" i="1" s="1"/>
  <c r="L25" i="1" a="1"/>
  <c r="L25" i="1" s="1"/>
  <c r="L24" i="1" a="1"/>
  <c r="L24" i="1" s="1"/>
  <c r="L23" i="1" a="1"/>
  <c r="L23" i="1" s="1"/>
  <c r="L22" i="1" a="1"/>
  <c r="L22" i="1" s="1"/>
  <c r="L21" i="1" a="1"/>
  <c r="L21" i="1" s="1"/>
  <c r="L20" i="1" a="1"/>
  <c r="L20" i="1" s="1"/>
  <c r="L19" i="1" a="1"/>
  <c r="L19" i="1" s="1"/>
  <c r="K32" i="1" a="1"/>
  <c r="K32" i="1" s="1"/>
  <c r="K31" i="1" a="1"/>
  <c r="K31" i="1" s="1"/>
  <c r="K30" i="1" a="1"/>
  <c r="K30" i="1" s="1"/>
  <c r="K29" i="1" a="1"/>
  <c r="K29" i="1" s="1"/>
  <c r="K28" i="1" a="1"/>
  <c r="K28" i="1" s="1"/>
  <c r="K27" i="1" a="1"/>
  <c r="K27" i="1" s="1"/>
  <c r="K26" i="1" a="1"/>
  <c r="K26" i="1" s="1"/>
  <c r="K25" i="1" a="1"/>
  <c r="K25" i="1" s="1"/>
  <c r="K24" i="1" a="1"/>
  <c r="K24" i="1" s="1"/>
  <c r="K23" i="1" a="1"/>
  <c r="K23" i="1" s="1"/>
  <c r="K22" i="1" a="1"/>
  <c r="K22" i="1" s="1"/>
  <c r="K21" i="1" a="1"/>
  <c r="K21" i="1" s="1"/>
  <c r="K20" i="1" a="1"/>
  <c r="K20" i="1" s="1"/>
  <c r="K19" i="1" a="1"/>
  <c r="K19" i="1" s="1"/>
  <c r="J32" i="1" a="1"/>
  <c r="J32" i="1" s="1"/>
  <c r="J31" i="1" a="1"/>
  <c r="J31" i="1" s="1"/>
  <c r="J30" i="1" a="1"/>
  <c r="J30" i="1" s="1"/>
  <c r="J29" i="1" a="1"/>
  <c r="J29" i="1" s="1"/>
  <c r="J28" i="1" a="1"/>
  <c r="J28" i="1" s="1"/>
  <c r="J27" i="1" a="1"/>
  <c r="J27" i="1" s="1"/>
  <c r="J26" i="1" a="1"/>
  <c r="J26" i="1" s="1"/>
  <c r="J25" i="1" a="1"/>
  <c r="J25" i="1" s="1"/>
  <c r="J24" i="1" a="1"/>
  <c r="J24" i="1" s="1"/>
  <c r="J23" i="1" a="1"/>
  <c r="J23" i="1" s="1"/>
  <c r="J22" i="1" a="1"/>
  <c r="J22" i="1" s="1"/>
  <c r="J21" i="1" a="1"/>
  <c r="J21" i="1" s="1"/>
  <c r="J20" i="1" a="1"/>
  <c r="J20" i="1" s="1"/>
  <c r="J19" i="1" a="1"/>
  <c r="J19" i="1" s="1"/>
  <c r="P18" i="1" a="1"/>
  <c r="P18" i="1" s="1"/>
  <c r="L18" i="1" a="1"/>
  <c r="L18" i="1" s="1"/>
  <c r="K18" i="1" a="1"/>
  <c r="K18" i="1" s="1"/>
  <c r="J18" i="1" a="1"/>
  <c r="J18" i="1" s="1"/>
  <c r="G8" i="4"/>
  <c r="H8" i="4" s="1"/>
  <c r="C8" i="4"/>
  <c r="C16" i="4"/>
  <c r="C15" i="4"/>
  <c r="C14" i="4"/>
  <c r="C13" i="4"/>
  <c r="C17" i="4"/>
  <c r="G12" i="4"/>
  <c r="N8" i="4"/>
  <c r="H4" i="4"/>
  <c r="N16" i="4"/>
  <c r="N10" i="4"/>
  <c r="N18" i="4"/>
  <c r="N12" i="4"/>
  <c r="H12" i="4"/>
  <c r="H9" i="4"/>
  <c r="H10" i="4"/>
  <c r="L13" i="4"/>
  <c r="F13" i="4"/>
  <c r="M25" i="1" a="1"/>
  <c r="M25" i="1"/>
  <c r="N25" i="1" a="1"/>
  <c r="N25" i="1"/>
  <c r="O25" i="1" a="1"/>
  <c r="O25" i="1"/>
  <c r="M26" i="1" a="1"/>
  <c r="M26" i="1" s="1"/>
  <c r="N26" i="1" a="1"/>
  <c r="N26" i="1"/>
  <c r="O26" i="1" a="1"/>
  <c r="O26" i="1"/>
  <c r="M27" i="1" a="1"/>
  <c r="M27" i="1" s="1"/>
  <c r="M28" i="1" a="1"/>
  <c r="M28" i="1"/>
  <c r="O27" i="1" a="1"/>
  <c r="O27" i="1"/>
  <c r="O28" i="1" a="1"/>
  <c r="O28" i="1" s="1"/>
  <c r="N27" i="1" a="1"/>
  <c r="N27" i="1"/>
  <c r="O13" i="4"/>
  <c r="N28" i="1" a="1"/>
  <c r="N28" i="1" s="1"/>
  <c r="M24" i="1" a="1"/>
  <c r="M24" i="1" s="1"/>
  <c r="O24" i="1" a="1"/>
  <c r="O24" i="1" s="1"/>
  <c r="N24" i="1" a="1"/>
  <c r="N24" i="1" s="1"/>
  <c r="M13" i="4" l="1"/>
  <c r="N13" i="4" s="1"/>
  <c r="K9" i="4"/>
  <c r="M14" i="4"/>
  <c r="N14" i="4" s="1"/>
  <c r="O15" i="4"/>
  <c r="M15" i="4"/>
  <c r="N15" i="4" s="1"/>
  <c r="L17" i="4"/>
  <c r="G17" i="4"/>
  <c r="H17" i="4" s="1"/>
  <c r="M11" i="4"/>
  <c r="N11" i="4" s="1"/>
  <c r="K18" i="4"/>
  <c r="O18" i="4"/>
  <c r="C11" i="4"/>
  <c r="E9" i="1"/>
  <c r="I6" i="3"/>
  <c r="E14" i="1"/>
  <c r="G14" i="1" s="1"/>
  <c r="E15" i="1" s="1"/>
  <c r="F6" i="1"/>
  <c r="F14" i="1" l="1"/>
  <c r="G9" i="1"/>
  <c r="M18" i="1" a="1"/>
  <c r="M18" i="1" s="1"/>
  <c r="G15" i="1"/>
  <c r="M22" i="1" a="1"/>
  <c r="M22" i="1" s="1"/>
  <c r="F9" i="4"/>
  <c r="L9" i="4"/>
  <c r="E10" i="1" l="1"/>
  <c r="F9" i="1"/>
  <c r="N18" i="1" s="1" a="1"/>
  <c r="N18" i="1" s="1"/>
  <c r="O18" i="1" a="1"/>
  <c r="O18" i="1" s="1"/>
  <c r="O22" i="1" a="1"/>
  <c r="O22" i="1" s="1"/>
  <c r="F15" i="1"/>
  <c r="E16" i="1"/>
  <c r="M19" i="1" l="1" a="1"/>
  <c r="M19" i="1" s="1"/>
  <c r="G10" i="1"/>
  <c r="N22" i="1" a="1"/>
  <c r="N22" i="1" s="1"/>
  <c r="F11" i="4"/>
  <c r="G16" i="1"/>
  <c r="M23" i="1" a="1"/>
  <c r="M23" i="1" s="1"/>
  <c r="O19" i="1" l="1" a="1"/>
  <c r="O19" i="1" s="1"/>
  <c r="F10" i="1"/>
  <c r="N19" i="1" s="1" a="1"/>
  <c r="N19" i="1" s="1"/>
  <c r="E11" i="1"/>
  <c r="F16" i="1"/>
  <c r="O23" i="1" a="1"/>
  <c r="O23" i="1" s="1"/>
  <c r="G11" i="1" l="1"/>
  <c r="M20" i="1" a="1"/>
  <c r="M20" i="1" s="1"/>
  <c r="F12" i="4"/>
  <c r="N23" i="1" a="1"/>
  <c r="N23" i="1" s="1"/>
  <c r="F11" i="1" l="1"/>
  <c r="E12" i="1"/>
  <c r="O20" i="1" a="1"/>
  <c r="O20" i="1" s="1"/>
  <c r="G12" i="1" l="1"/>
  <c r="M21" i="1" a="1"/>
  <c r="M21" i="1" s="1"/>
  <c r="N20" i="1" a="1"/>
  <c r="N20" i="1" s="1"/>
  <c r="L10" i="4"/>
  <c r="O21" i="1" l="1" a="1"/>
  <c r="O21" i="1" s="1"/>
  <c r="F12" i="1"/>
  <c r="E13" i="1"/>
  <c r="D17" i="4" l="1" a="1"/>
  <c r="D17" i="4" s="1"/>
  <c r="D15" i="4" a="1"/>
  <c r="D15" i="4" s="1"/>
  <c r="D9" i="4" a="1"/>
  <c r="D9" i="4" s="1"/>
  <c r="G13" i="1"/>
  <c r="D18" i="4" a="1"/>
  <c r="D18" i="4" s="1"/>
  <c r="D10" i="4" a="1"/>
  <c r="D10" i="4" s="1"/>
  <c r="D8" i="4"/>
  <c r="D13" i="4" a="1"/>
  <c r="D13" i="4" s="1"/>
  <c r="D12" i="4" a="1"/>
  <c r="D12" i="4" s="1"/>
  <c r="D14" i="4" a="1"/>
  <c r="D14" i="4" s="1"/>
  <c r="D11" i="4" a="1"/>
  <c r="D11" i="4" s="1"/>
  <c r="D16" i="4" a="1"/>
  <c r="D16" i="4" s="1"/>
  <c r="N21" i="1" a="1"/>
  <c r="N21" i="1" s="1"/>
  <c r="L11" i="4"/>
  <c r="S30" i="1" a="1"/>
  <c r="S30" i="1" s="1"/>
  <c r="S28" i="1" a="1"/>
  <c r="S28" i="1" s="1"/>
  <c r="T26" i="1" a="1"/>
  <c r="T26" i="1" s="1"/>
  <c r="S25" i="1" a="1"/>
  <c r="S25" i="1" s="1"/>
  <c r="R30" i="1" a="1"/>
  <c r="R30" i="1" s="1"/>
  <c r="V24" i="1" a="1"/>
  <c r="V24" i="1" s="1"/>
  <c r="U20" i="1" a="1"/>
  <c r="U20" i="1" s="1"/>
  <c r="X29" i="1" a="1"/>
  <c r="X29" i="1" s="1"/>
  <c r="V27" i="1" a="1"/>
  <c r="V27" i="1" s="1"/>
  <c r="V21" i="1" a="1"/>
  <c r="V21" i="1" s="1"/>
  <c r="W23" i="1" a="1"/>
  <c r="W23" i="1" s="1"/>
  <c r="G14" i="3" s="1"/>
  <c r="I14" i="3" s="1"/>
  <c r="U28" i="1" a="1"/>
  <c r="U28" i="1" s="1"/>
  <c r="R21" i="1" a="1"/>
  <c r="R21" i="1" s="1"/>
  <c r="D12" i="3" s="1"/>
  <c r="X23" i="1" a="1"/>
  <c r="X23" i="1" s="1"/>
  <c r="H14" i="3" s="1"/>
  <c r="X31" i="1" a="1"/>
  <c r="X31" i="1" s="1"/>
  <c r="X20" i="1" a="1"/>
  <c r="X20" i="1" s="1"/>
  <c r="H11" i="3" s="1"/>
  <c r="R22" i="1" a="1"/>
  <c r="R22" i="1" s="1"/>
  <c r="D13" i="3" s="1"/>
  <c r="R26" i="1" a="1"/>
  <c r="R26" i="1" s="1"/>
  <c r="R25" i="1" a="1"/>
  <c r="R25" i="1" s="1"/>
  <c r="X24" i="1" a="1"/>
  <c r="X24" i="1" s="1"/>
  <c r="W25" i="1" a="1"/>
  <c r="W25" i="1" s="1"/>
  <c r="U18" i="1" a="1"/>
  <c r="U18" i="1" s="1"/>
  <c r="T32" i="1" a="1"/>
  <c r="T32" i="1" s="1"/>
  <c r="T29" i="1" a="1"/>
  <c r="T29" i="1" s="1"/>
  <c r="V33" i="1" a="1"/>
  <c r="V33" i="1" s="1"/>
  <c r="V31" i="1" a="1"/>
  <c r="V31" i="1" s="1"/>
  <c r="U19" i="1" a="1"/>
  <c r="U19" i="1" s="1"/>
  <c r="V19" i="1" a="1"/>
  <c r="V19" i="1" s="1"/>
  <c r="W18" i="1" a="1"/>
  <c r="W18" i="1" s="1"/>
  <c r="G9" i="3" s="1"/>
  <c r="I9" i="3" s="1"/>
  <c r="T21" i="1" a="1"/>
  <c r="T21" i="1" s="1"/>
  <c r="F12" i="3" s="1"/>
  <c r="S24" i="1" a="1"/>
  <c r="S24" i="1" s="1"/>
  <c r="V26" i="1" a="1"/>
  <c r="V26" i="1" s="1"/>
  <c r="R23" i="1" a="1"/>
  <c r="R23" i="1" s="1"/>
  <c r="D14" i="3" s="1"/>
  <c r="S31" i="1" a="1"/>
  <c r="S31" i="1" s="1"/>
  <c r="S20" i="1" a="1"/>
  <c r="S20" i="1" s="1"/>
  <c r="E11" i="3" s="1"/>
  <c r="U23" i="1" a="1"/>
  <c r="U23" i="1" s="1"/>
  <c r="R33" i="1" a="1"/>
  <c r="R33" i="1" s="1"/>
  <c r="U25" i="1" a="1"/>
  <c r="U25" i="1" s="1"/>
  <c r="S22" i="1" a="1"/>
  <c r="S22" i="1" s="1"/>
  <c r="E13" i="3" s="1"/>
  <c r="R31" i="1" a="1"/>
  <c r="R31" i="1" s="1"/>
  <c r="S26" i="1" a="1"/>
  <c r="S26" i="1" s="1"/>
  <c r="W19" i="1" a="1"/>
  <c r="W19" i="1" s="1"/>
  <c r="G10" i="3" s="1"/>
  <c r="I10" i="3" s="1"/>
  <c r="T27" i="1" a="1"/>
  <c r="T27" i="1" s="1"/>
  <c r="V23" i="1" a="1"/>
  <c r="V23" i="1" s="1"/>
  <c r="U26" i="1" a="1"/>
  <c r="U26" i="1" s="1"/>
  <c r="T20" i="1" a="1"/>
  <c r="T20" i="1" s="1"/>
  <c r="F11" i="3" s="1"/>
  <c r="T25" i="1" a="1"/>
  <c r="T25" i="1" s="1"/>
  <c r="U29" i="1" a="1"/>
  <c r="U29" i="1" s="1"/>
  <c r="V32" i="1" a="1"/>
  <c r="V32" i="1" s="1"/>
  <c r="V22" i="1" a="1"/>
  <c r="V22" i="1" s="1"/>
  <c r="T33" i="1" a="1"/>
  <c r="T33" i="1" s="1"/>
  <c r="R27" i="1" a="1"/>
  <c r="R27" i="1" s="1"/>
  <c r="R20" i="1" a="1"/>
  <c r="R20" i="1" s="1"/>
  <c r="D11" i="3" s="1"/>
  <c r="T19" i="1" a="1"/>
  <c r="T19" i="1" s="1"/>
  <c r="F10" i="3" s="1"/>
  <c r="R28" i="1" a="1"/>
  <c r="R28" i="1" s="1"/>
  <c r="X32" i="1" a="1"/>
  <c r="X32" i="1" s="1"/>
  <c r="W21" i="1" a="1"/>
  <c r="W21" i="1" s="1"/>
  <c r="G12" i="3" s="1"/>
  <c r="I12" i="3" s="1"/>
  <c r="S21" i="1" a="1"/>
  <c r="S21" i="1" s="1"/>
  <c r="E12" i="3" s="1"/>
  <c r="W31" i="1" a="1"/>
  <c r="W31" i="1" s="1"/>
  <c r="U22" i="1" a="1"/>
  <c r="U22" i="1" s="1"/>
  <c r="S27" i="1" a="1"/>
  <c r="S27" i="1" s="1"/>
  <c r="U30" i="1" a="1"/>
  <c r="U30" i="1" s="1"/>
  <c r="T30" i="1" a="1"/>
  <c r="T30" i="1" s="1"/>
  <c r="S19" i="1" a="1"/>
  <c r="S19" i="1" s="1"/>
  <c r="E10" i="3" s="1"/>
  <c r="W22" i="1" a="1"/>
  <c r="W22" i="1" s="1"/>
  <c r="G13" i="3" s="1"/>
  <c r="I13" i="3" s="1"/>
  <c r="W30" i="1" a="1"/>
  <c r="W30" i="1" s="1"/>
  <c r="X19" i="1" a="1"/>
  <c r="X19" i="1" s="1"/>
  <c r="H10" i="3" s="1"/>
  <c r="S18" i="1" a="1"/>
  <c r="S18" i="1" s="1"/>
  <c r="E9" i="3" s="1"/>
  <c r="U27" i="1" a="1"/>
  <c r="U27" i="1" s="1"/>
  <c r="X27" i="1" a="1"/>
  <c r="X27" i="1" s="1"/>
  <c r="R32" i="1" a="1"/>
  <c r="R32" i="1" s="1"/>
  <c r="T24" i="1" a="1"/>
  <c r="T24" i="1" s="1"/>
  <c r="X21" i="1" a="1"/>
  <c r="X21" i="1" s="1"/>
  <c r="H12" i="3" s="1"/>
  <c r="W28" i="1" a="1"/>
  <c r="W28" i="1" s="1"/>
  <c r="W27" i="1" a="1"/>
  <c r="W27" i="1" s="1"/>
  <c r="X28" i="1" a="1"/>
  <c r="X28" i="1" s="1"/>
  <c r="U33" i="1" a="1"/>
  <c r="U33" i="1" s="1"/>
  <c r="V30" i="1" a="1"/>
  <c r="V30" i="1" s="1"/>
  <c r="W20" i="1" a="1"/>
  <c r="W20" i="1" s="1"/>
  <c r="G11" i="3" s="1"/>
  <c r="I11" i="3" s="1"/>
  <c r="W26" i="1" a="1"/>
  <c r="W26" i="1" s="1"/>
  <c r="U21" i="1" a="1"/>
  <c r="U21" i="1" s="1"/>
  <c r="U24" i="1" a="1"/>
  <c r="U24" i="1" s="1"/>
  <c r="T23" i="1" a="1"/>
  <c r="T23" i="1" s="1"/>
  <c r="F14" i="3" s="1"/>
  <c r="T18" i="1" a="1"/>
  <c r="T18" i="1" s="1"/>
  <c r="F9" i="3" s="1"/>
  <c r="T28" i="1" a="1"/>
  <c r="T28" i="1" s="1"/>
  <c r="X26" i="1" a="1"/>
  <c r="X26" i="1" s="1"/>
  <c r="V28" i="1" a="1"/>
  <c r="V28" i="1" s="1"/>
  <c r="R18" i="1" a="1"/>
  <c r="R18" i="1" s="1"/>
  <c r="D9" i="3" s="1"/>
  <c r="S29" i="1" a="1"/>
  <c r="S29" i="1" s="1"/>
  <c r="W32" i="1" a="1"/>
  <c r="W32" i="1" s="1"/>
  <c r="V20" i="1" a="1"/>
  <c r="V20" i="1" s="1"/>
  <c r="T31" i="1" a="1"/>
  <c r="T31" i="1" s="1"/>
  <c r="X33" i="1" a="1"/>
  <c r="X33" i="1" s="1"/>
  <c r="R29" i="1" a="1"/>
  <c r="R29" i="1" s="1"/>
  <c r="R19" i="1" a="1"/>
  <c r="R19" i="1" s="1"/>
  <c r="D10" i="3" s="1"/>
  <c r="W29" i="1" a="1"/>
  <c r="W29" i="1" s="1"/>
  <c r="V18" i="1" a="1"/>
  <c r="V18" i="1" s="1"/>
  <c r="S33" i="1" a="1"/>
  <c r="S33" i="1" s="1"/>
  <c r="S32" i="1" a="1"/>
  <c r="S32" i="1" s="1"/>
  <c r="T22" i="1" a="1"/>
  <c r="T22" i="1" s="1"/>
  <c r="F13" i="3" s="1"/>
  <c r="U32" i="1" a="1"/>
  <c r="U32" i="1" s="1"/>
  <c r="X18" i="1" a="1"/>
  <c r="X18" i="1" s="1"/>
  <c r="H9" i="3" s="1"/>
  <c r="V29" i="1" a="1"/>
  <c r="V29" i="1" s="1"/>
  <c r="U31" i="1" a="1"/>
  <c r="U31" i="1" s="1"/>
  <c r="X22" i="1" a="1"/>
  <c r="X22" i="1" s="1"/>
  <c r="H13" i="3" s="1"/>
  <c r="W24" i="1" a="1"/>
  <c r="W24" i="1" s="1"/>
  <c r="V25" i="1" a="1"/>
  <c r="V25" i="1" s="1"/>
  <c r="X30" i="1" a="1"/>
  <c r="X30" i="1" s="1"/>
  <c r="S23" i="1" a="1"/>
  <c r="S23" i="1" s="1"/>
  <c r="E14" i="3" s="1"/>
  <c r="W33" i="1" a="1"/>
  <c r="W33" i="1" s="1"/>
  <c r="X25" i="1" a="1"/>
  <c r="X25" i="1" s="1"/>
  <c r="R24" i="1" a="1"/>
  <c r="R24" i="1" s="1"/>
  <c r="E13" i="4" l="1" a="1"/>
  <c r="E13" i="4" s="1"/>
  <c r="E8" i="4"/>
  <c r="F13" i="1"/>
  <c r="K3" i="4"/>
  <c r="E14" i="4" a="1"/>
  <c r="E14" i="4" s="1"/>
  <c r="E11" i="4" a="1"/>
  <c r="E11" i="4" s="1"/>
  <c r="E16" i="4" a="1"/>
  <c r="E16" i="4" s="1"/>
  <c r="E10" i="4" a="1"/>
  <c r="E10" i="4" s="1"/>
  <c r="E9" i="4" a="1"/>
  <c r="E9" i="4" s="1"/>
  <c r="E18" i="4" a="1"/>
  <c r="E18" i="4" s="1"/>
  <c r="E17" i="4" a="1"/>
  <c r="E17" i="4" s="1"/>
  <c r="E15" i="4" a="1"/>
  <c r="E15" i="4" s="1"/>
  <c r="E12" i="4" a="1"/>
  <c r="E12" i="4" s="1"/>
  <c r="O8" i="4" l="1"/>
  <c r="O11" i="4"/>
  <c r="O9" i="4"/>
  <c r="O10" i="4"/>
  <c r="O12" i="4"/>
  <c r="L8" i="4"/>
  <c r="F8" i="4"/>
  <c r="L12" i="4"/>
  <c r="F10" i="4"/>
</calcChain>
</file>

<file path=xl/sharedStrings.xml><?xml version="1.0" encoding="utf-8"?>
<sst xmlns="http://schemas.openxmlformats.org/spreadsheetml/2006/main" count="105" uniqueCount="78">
  <si>
    <t>데이터 입력</t>
    <phoneticPr fontId="2" type="noConversion"/>
  </si>
  <si>
    <t>금일 :</t>
    <phoneticPr fontId="2" type="noConversion"/>
  </si>
  <si>
    <t>프로젝트명</t>
  </si>
  <si>
    <t>프로젝트명</t>
    <phoneticPr fontId="2" type="noConversion"/>
  </si>
  <si>
    <t>업무명</t>
  </si>
  <si>
    <t>업무명</t>
    <phoneticPr fontId="2" type="noConversion"/>
  </si>
  <si>
    <t>담당자</t>
  </si>
  <si>
    <t>담당자</t>
    <phoneticPr fontId="2" type="noConversion"/>
  </si>
  <si>
    <t>시작일</t>
  </si>
  <si>
    <t>시작일</t>
    <phoneticPr fontId="2" type="noConversion"/>
  </si>
  <si>
    <t>종료일</t>
  </si>
  <si>
    <t>종료일</t>
    <phoneticPr fontId="2" type="noConversion"/>
  </si>
  <si>
    <t>진행률</t>
  </si>
  <si>
    <t>진행률</t>
    <phoneticPr fontId="2" type="noConversion"/>
  </si>
  <si>
    <t>프로젝트명</t>
    <phoneticPr fontId="2" type="noConversion"/>
  </si>
  <si>
    <t>담당자</t>
    <phoneticPr fontId="2" type="noConversion"/>
  </si>
  <si>
    <t>홍길동</t>
  </si>
  <si>
    <t>홍길동</t>
    <phoneticPr fontId="2" type="noConversion"/>
  </si>
  <si>
    <t>이순신</t>
  </si>
  <si>
    <t>이순신</t>
    <phoneticPr fontId="2" type="noConversion"/>
  </si>
  <si>
    <t>이몽룡</t>
  </si>
  <si>
    <t>이몽룡</t>
    <phoneticPr fontId="2" type="noConversion"/>
  </si>
  <si>
    <t>성춘향</t>
  </si>
  <si>
    <t>마케팅 캠페인</t>
  </si>
  <si>
    <t>마케팅 캠페인</t>
    <phoneticPr fontId="2" type="noConversion"/>
  </si>
  <si>
    <t>웹 디자인</t>
  </si>
  <si>
    <t>웹 디자인</t>
    <phoneticPr fontId="2" type="noConversion"/>
  </si>
  <si>
    <t>설문조사 분석</t>
  </si>
  <si>
    <t>설문조사 분석</t>
    <phoneticPr fontId="2" type="noConversion"/>
  </si>
  <si>
    <t>컨텐츠 제작</t>
  </si>
  <si>
    <t>컨텐츠 제작</t>
    <phoneticPr fontId="2" type="noConversion"/>
  </si>
  <si>
    <t>미완료 업무</t>
    <phoneticPr fontId="2" type="noConversion"/>
  </si>
  <si>
    <t>지연 업무</t>
    <phoneticPr fontId="2" type="noConversion"/>
  </si>
  <si>
    <t>시장 조사</t>
    <phoneticPr fontId="2" type="noConversion"/>
  </si>
  <si>
    <t>와이어프레임 개발</t>
    <phoneticPr fontId="2" type="noConversion"/>
  </si>
  <si>
    <t>레이아웃 컨셉 구상</t>
    <phoneticPr fontId="2" type="noConversion"/>
  </si>
  <si>
    <t>웹 테스트 및 개선 작업</t>
    <phoneticPr fontId="2" type="noConversion"/>
  </si>
  <si>
    <t>설문조사 데이터 수집</t>
    <phoneticPr fontId="2" type="noConversion"/>
  </si>
  <si>
    <t>통계 분석</t>
    <phoneticPr fontId="2" type="noConversion"/>
  </si>
  <si>
    <t>컨텐츠 조사</t>
    <phoneticPr fontId="2" type="noConversion"/>
  </si>
  <si>
    <t>총 프로젝트 :</t>
    <phoneticPr fontId="3" type="noConversion"/>
  </si>
  <si>
    <t>프로젝트 기간 :</t>
    <phoneticPr fontId="3" type="noConversion"/>
  </si>
  <si>
    <t>완료 :</t>
    <phoneticPr fontId="3" type="noConversion"/>
  </si>
  <si>
    <t>진행중 :</t>
    <phoneticPr fontId="3" type="noConversion"/>
  </si>
  <si>
    <t>시작 전 :</t>
    <phoneticPr fontId="3" type="noConversion"/>
  </si>
  <si>
    <t>프로젝트</t>
    <phoneticPr fontId="3" type="noConversion"/>
  </si>
  <si>
    <t>담당자</t>
    <phoneticPr fontId="3" type="noConversion"/>
  </si>
  <si>
    <t>시작일</t>
    <phoneticPr fontId="3" type="noConversion"/>
  </si>
  <si>
    <t>종료일</t>
    <phoneticPr fontId="3" type="noConversion"/>
  </si>
  <si>
    <t>진행률</t>
    <phoneticPr fontId="3" type="noConversion"/>
  </si>
  <si>
    <t>잔여율</t>
    <phoneticPr fontId="3" type="noConversion"/>
  </si>
  <si>
    <t>참여일수</t>
    <phoneticPr fontId="3" type="noConversion"/>
  </si>
  <si>
    <t>최대 작업 일수</t>
    <phoneticPr fontId="3" type="noConversion"/>
  </si>
  <si>
    <t>총 프로젝트</t>
    <phoneticPr fontId="3" type="noConversion"/>
  </si>
  <si>
    <t>총 담당자</t>
    <phoneticPr fontId="3" type="noConversion"/>
  </si>
  <si>
    <t>프로젝트 관리 대시보드</t>
    <phoneticPr fontId="3" type="noConversion"/>
  </si>
  <si>
    <t>지연 업무</t>
    <phoneticPr fontId="3" type="noConversion"/>
  </si>
  <si>
    <t>금일 :</t>
    <phoneticPr fontId="3" type="noConversion"/>
  </si>
  <si>
    <t>프로젝트명</t>
    <phoneticPr fontId="3" type="noConversion"/>
  </si>
  <si>
    <t>업무명</t>
    <phoneticPr fontId="3" type="noConversion"/>
  </si>
  <si>
    <t>담당자</t>
    <phoneticPr fontId="3" type="noConversion"/>
  </si>
  <si>
    <t>종료일</t>
    <phoneticPr fontId="3" type="noConversion"/>
  </si>
  <si>
    <t>진행률</t>
    <phoneticPr fontId="3" type="noConversion"/>
  </si>
  <si>
    <t>지연일</t>
    <phoneticPr fontId="3" type="noConversion"/>
  </si>
  <si>
    <t>평균 업무 진행률</t>
    <phoneticPr fontId="3" type="noConversion"/>
  </si>
  <si>
    <t>업무 상태</t>
    <phoneticPr fontId="3" type="noConversion"/>
  </si>
  <si>
    <t>프로젝트 완료 상태</t>
    <phoneticPr fontId="3" type="noConversion"/>
  </si>
  <si>
    <t>담당자 참여 일수</t>
    <phoneticPr fontId="3" type="noConversion"/>
  </si>
  <si>
    <t>데이터 통계</t>
    <phoneticPr fontId="2" type="noConversion"/>
  </si>
  <si>
    <t>전체일수</t>
  </si>
  <si>
    <t>전체일수</t>
    <phoneticPr fontId="3" type="noConversion"/>
  </si>
  <si>
    <t>마케팅 전략 개발</t>
    <phoneticPr fontId="2" type="noConversion"/>
  </si>
  <si>
    <t>광고 자료 생성</t>
    <phoneticPr fontId="2" type="noConversion"/>
  </si>
  <si>
    <t>컨텐츠 컨셉 구상</t>
    <phoneticPr fontId="2" type="noConversion"/>
  </si>
  <si>
    <t>업무 수</t>
    <phoneticPr fontId="3" type="noConversion"/>
  </si>
  <si>
    <t>전체일수</t>
    <phoneticPr fontId="2" type="noConversion"/>
  </si>
  <si>
    <t>총 업무 수 :</t>
    <phoneticPr fontId="3" type="noConversion"/>
  </si>
  <si>
    <t>웹사이트 검토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</si>
</sst>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0\ &quot;Days&quot;"/>
    <numFmt numFmtId="177" formatCode="[$-409]d&quot;-&quot;mmm&quot;-&quot;yy;@"/>
    <numFmt numFmtId="178" formatCode="0&quot;일&quot;"/>
  </numFmts>
  <fonts count="2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26"/>
      <color theme="4" tint="-0.249977111117893"/>
      <name val="맑은 고딕"/>
      <family val="3"/>
      <charset val="129"/>
      <scheme val="major"/>
    </font>
    <font>
      <b/>
      <sz val="11"/>
      <color theme="3"/>
      <name val="맑은 고딕"/>
      <family val="3"/>
      <charset val="129"/>
      <scheme val="major"/>
    </font>
    <font>
      <sz val="11"/>
      <color theme="1" tint="0.499984740745262"/>
      <name val="맑은 고딕"/>
      <family val="3"/>
      <charset val="129"/>
      <scheme val="major"/>
    </font>
    <font>
      <b/>
      <sz val="11"/>
      <color theme="1" tint="0.34998626667073579"/>
      <name val="맑은 고딕"/>
      <family val="3"/>
      <charset val="129"/>
      <scheme val="major"/>
    </font>
    <font>
      <sz val="10"/>
      <color theme="1" tint="0.499984740745262"/>
      <name val="맑은 고딕"/>
      <family val="3"/>
      <charset val="129"/>
      <scheme val="major"/>
    </font>
    <font>
      <sz val="11"/>
      <color theme="4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i/>
      <sz val="10"/>
      <color theme="1" tint="0.499984740745262"/>
      <name val="맑은 고딕"/>
      <family val="3"/>
      <charset val="129"/>
      <scheme val="major"/>
    </font>
    <font>
      <b/>
      <sz val="10"/>
      <color theme="1" tint="0.249977111117893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color theme="1" tint="0.34998626667073579"/>
      <name val="맑은 고딕"/>
      <family val="3"/>
      <charset val="129"/>
      <scheme val="major"/>
    </font>
    <font>
      <b/>
      <sz val="10"/>
      <color theme="1" tint="-0.249977111117893"/>
      <name val="맑은 고딕"/>
      <family val="3"/>
      <charset val="129"/>
      <scheme val="major"/>
    </font>
    <font>
      <sz val="10"/>
      <color theme="1" tint="-0.249977111117893"/>
      <name val="맑은 고딕"/>
      <family val="3"/>
      <charset val="129"/>
      <scheme val="major"/>
    </font>
    <font>
      <sz val="9"/>
      <color theme="1" tint="-0.249977111117893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 tint="0.249977111117893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 indent="1"/>
    </xf>
    <xf numFmtId="0" fontId="9" fillId="0" borderId="0" xfId="0" applyFont="1" applyAlignment="1">
      <alignment horizontal="center" vertical="center"/>
    </xf>
    <xf numFmtId="177" fontId="9" fillId="0" borderId="0" xfId="0" applyNumberFormat="1" applyFont="1" applyAlignment="1">
      <alignment horizontal="center" vertical="center"/>
    </xf>
    <xf numFmtId="9" fontId="9" fillId="0" borderId="0" xfId="1" applyFont="1" applyFill="1" applyBorder="1" applyAlignment="1">
      <alignment horizontal="center" vertical="center"/>
    </xf>
    <xf numFmtId="9" fontId="9" fillId="0" borderId="0" xfId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9" fontId="7" fillId="0" borderId="0" xfId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77" fontId="10" fillId="0" borderId="0" xfId="0" applyNumberFormat="1" applyFont="1" applyAlignment="1">
      <alignment horizontal="center" vertical="center"/>
    </xf>
    <xf numFmtId="9" fontId="10" fillId="0" borderId="0" xfId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14" fontId="9" fillId="0" borderId="0" xfId="0" applyNumberFormat="1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shrinkToFit="1"/>
    </xf>
    <xf numFmtId="0" fontId="8" fillId="0" borderId="0" xfId="0" applyFont="1" applyAlignment="1">
      <alignment horizontal="center" vertical="center"/>
    </xf>
    <xf numFmtId="0" fontId="15" fillId="2" borderId="0" xfId="0" applyFont="1" applyFill="1" applyAlignment="1">
      <alignment horizontal="center"/>
    </xf>
    <xf numFmtId="0" fontId="16" fillId="4" borderId="0" xfId="2" applyFont="1" applyFill="1" applyAlignment="1">
      <alignment horizontal="center" vertical="center"/>
    </xf>
    <xf numFmtId="14" fontId="16" fillId="4" borderId="0" xfId="2" applyNumberFormat="1" applyFont="1" applyFill="1" applyAlignment="1">
      <alignment horizontal="center" vertical="center"/>
    </xf>
    <xf numFmtId="9" fontId="16" fillId="4" borderId="0" xfId="2" applyNumberFormat="1" applyFont="1" applyFill="1" applyAlignment="1">
      <alignment horizontal="center" vertical="center"/>
    </xf>
    <xf numFmtId="178" fontId="16" fillId="4" borderId="0" xfId="2" applyNumberFormat="1" applyFont="1" applyFill="1" applyAlignment="1">
      <alignment horizontal="center" vertical="center"/>
    </xf>
    <xf numFmtId="0" fontId="19" fillId="2" borderId="0" xfId="0" applyFont="1" applyFill="1" applyAlignment="1">
      <alignment horizontal="center"/>
    </xf>
    <xf numFmtId="14" fontId="14" fillId="2" borderId="0" xfId="2" applyNumberFormat="1" applyFont="1" applyFill="1" applyAlignment="1">
      <alignment horizontal="center" vertical="center"/>
    </xf>
    <xf numFmtId="0" fontId="14" fillId="2" borderId="0" xfId="2" applyFont="1" applyFill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9" fontId="13" fillId="0" borderId="0" xfId="1" applyFont="1" applyFill="1" applyBorder="1" applyAlignment="1">
      <alignment horizontal="center" vertical="center"/>
    </xf>
    <xf numFmtId="9" fontId="22" fillId="0" borderId="0" xfId="1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 indent="1"/>
    </xf>
    <xf numFmtId="14" fontId="13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horizontal="right" vertical="center" indent="1"/>
    </xf>
    <xf numFmtId="0" fontId="17" fillId="3" borderId="0" xfId="2" applyFont="1" applyFill="1" applyAlignment="1">
      <alignment horizontal="center" vertical="center"/>
    </xf>
    <xf numFmtId="0" fontId="18" fillId="4" borderId="0" xfId="2" applyFont="1" applyFill="1" applyAlignment="1">
      <alignment horizontal="center" vertical="center"/>
    </xf>
    <xf numFmtId="14" fontId="18" fillId="4" borderId="0" xfId="2" applyNumberFormat="1" applyFont="1" applyFill="1" applyAlignment="1">
      <alignment horizontal="center" vertical="center"/>
    </xf>
    <xf numFmtId="9" fontId="18" fillId="4" borderId="0" xfId="2" applyNumberFormat="1" applyFont="1" applyFill="1" applyAlignment="1">
      <alignment horizontal="center" vertical="center"/>
    </xf>
    <xf numFmtId="178" fontId="18" fillId="4" borderId="0" xfId="2" applyNumberFormat="1" applyFont="1" applyFill="1" applyAlignment="1">
      <alignment horizontal="center" vertical="center"/>
    </xf>
    <xf numFmtId="0" fontId="11" fillId="2" borderId="0" xfId="2" applyFont="1" applyFill="1" applyAlignment="1">
      <alignment horizontal="center" vertical="center"/>
    </xf>
    <xf numFmtId="0" fontId="16" fillId="2" borderId="0" xfId="2" applyFont="1" applyFill="1" applyAlignment="1">
      <alignment horizontal="center" vertical="center"/>
    </xf>
    <xf numFmtId="14" fontId="16" fillId="2" borderId="0" xfId="2" applyNumberFormat="1" applyFont="1" applyFill="1" applyAlignment="1">
      <alignment horizontal="center" vertical="center"/>
    </xf>
    <xf numFmtId="9" fontId="16" fillId="2" borderId="0" xfId="2" applyNumberFormat="1" applyFont="1" applyFill="1" applyAlignment="1">
      <alignment horizontal="center" vertical="center"/>
    </xf>
    <xf numFmtId="176" fontId="16" fillId="2" borderId="0" xfId="2" applyNumberFormat="1" applyFont="1" applyFill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177" fontId="21" fillId="3" borderId="0" xfId="0" applyNumberFormat="1" applyFont="1" applyFill="1" applyAlignment="1">
      <alignment horizontal="center" vertical="center"/>
    </xf>
    <xf numFmtId="9" fontId="21" fillId="3" borderId="0" xfId="1" applyFont="1" applyFill="1" applyBorder="1" applyAlignment="1">
      <alignment horizontal="center" vertical="center"/>
    </xf>
    <xf numFmtId="0" fontId="20" fillId="2" borderId="0" xfId="0" applyFont="1" applyFill="1" applyAlignment="1">
      <alignment horizontal="left" indent="5"/>
    </xf>
    <xf numFmtId="0" fontId="20" fillId="2" borderId="0" xfId="0" applyFont="1" applyFill="1" applyAlignment="1">
      <alignment horizontal="left" indent="1"/>
    </xf>
    <xf numFmtId="0" fontId="23" fillId="2" borderId="0" xfId="0" applyFont="1" applyFill="1" applyAlignment="1">
      <alignment horizontal="left" vertical="center" indent="1" shrinkToFit="1"/>
    </xf>
    <xf numFmtId="0" fontId="20" fillId="2" borderId="0" xfId="2" applyFont="1" applyFill="1" applyAlignment="1">
      <alignment horizontal="left" indent="1"/>
    </xf>
    <xf numFmtId="0" fontId="12" fillId="0" borderId="0" xfId="0" applyFont="1" applyAlignment="1">
      <alignment horizontal="left" vertical="center" wrapText="1" indent="1"/>
    </xf>
    <xf numFmtId="0" fontId="23" fillId="0" borderId="0" xfId="0" applyFont="1" applyAlignment="1">
      <alignment horizontal="left" vertical="center" indent="1" shrinkToFit="1"/>
    </xf>
    <xf numFmtId="0" fontId="14" fillId="0" borderId="0" xfId="0" applyFont="1" applyAlignment="1">
      <alignment horizontal="right" vertical="center" indent="1"/>
    </xf>
  </cellXfs>
  <cellStyles count="4">
    <cellStyle name="백분율" xfId="1" builtinId="5"/>
    <cellStyle name="백분율 2" xfId="3" xr:uid="{544AAF79-ADAC-4774-B6EA-4D5D682E395C}"/>
    <cellStyle name="표준" xfId="0" builtinId="0"/>
    <cellStyle name="표준 2" xfId="2" xr:uid="{5E65F393-9F88-4C88-A7CB-F5969CEFEDFE}"/>
  </cellStyles>
  <dxfs count="5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</dxf>
    <dxf>
      <border>
        <bottom style="thin">
          <color theme="0" tint="-0.2499465926084170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aj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3"/>
        </left>
        <right style="hair">
          <color theme="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aj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3"/>
        </left>
        <right style="hair">
          <color theme="3"/>
        </right>
        <top/>
        <bottom/>
      </border>
    </dxf>
    <dxf>
      <font>
        <color theme="2" tint="-9.9948118533890809E-2"/>
      </font>
    </dxf>
    <dxf>
      <font>
        <color theme="2" tint="-9.9948118533890809E-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aj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3"/>
        </left>
        <right style="hair">
          <color theme="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aj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3"/>
        </left>
        <right style="hair">
          <color theme="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numFmt numFmtId="13" formatCode="0%"/>
      <fill>
        <patternFill patternType="none">
          <fgColor theme="8" tint="0.59999389629810485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numFmt numFmtId="19" formatCode="yyyy/mm/dd"/>
      <fill>
        <patternFill patternType="none">
          <fgColor theme="8" tint="0.59999389629810485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theme="8" tint="0.59999389629810485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numFmt numFmtId="19" formatCode="yyyy/mm/dd"/>
      <fill>
        <patternFill patternType="none">
          <fgColor theme="8" tint="0.59999389629810485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theme="8" tint="0.59999389629810485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theme="8" tint="0.59999389629810485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fgColor theme="8" tint="0.59999389629810485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fill>
        <patternFill patternType="none">
          <bgColor auto="1"/>
        </patternFill>
      </fill>
    </dxf>
    <dxf>
      <border>
        <bottom style="thin">
          <color theme="0" tint="-0.2499465926084170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aj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맑은 고딕"/>
        <family val="3"/>
        <charset val="129"/>
        <scheme val="maj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u val="none"/>
        <color theme="4" tint="-0.24994659260841701"/>
      </font>
      <fill>
        <patternFill patternType="none">
          <bgColor auto="1"/>
        </patternFill>
      </fill>
    </dxf>
    <dxf>
      <font>
        <b val="0"/>
        <i val="0"/>
        <u val="none"/>
        <color theme="1" tint="0.34998626667073579"/>
      </font>
      <fill>
        <patternFill>
          <bgColor theme="0"/>
        </patternFill>
      </fill>
    </dxf>
    <dxf>
      <border diagonalUp="0" diagonalDown="0">
        <left/>
        <right/>
        <top/>
        <bottom style="thin">
          <color theme="0" tint="-0.24994659260841701"/>
        </bottom>
        <vertical/>
        <horizontal style="thin">
          <color theme="0" tint="-4.9989318521683403E-2"/>
        </horizontal>
      </border>
    </dxf>
    <dxf>
      <border>
        <left/>
        <right/>
        <top/>
        <bottom style="thin">
          <color theme="4" tint="-0.24994659260841701"/>
        </bottom>
        <vertical/>
        <horizontal style="thin">
          <color theme="0" tint="-4.9989318521683403E-2"/>
        </horizontal>
      </border>
    </dxf>
  </dxfs>
  <tableStyles count="2" defaultTableStyle="TableStyleMedium2" defaultPivotStyle="PivotStyleLight16">
    <tableStyle name="표 스타일 1" pivot="0" count="1" xr9:uid="{44AA647B-51FB-4C0C-A7C3-87863FECDFBB}">
      <tableStyleElement type="wholeTable" dxfId="57"/>
    </tableStyle>
    <tableStyle name="표 스타일 2" pivot="0" count="1" xr9:uid="{76FF1C91-2A78-43F6-8378-ED7584E63795}">
      <tableStyleElement type="wholeTable" dxfId="56"/>
    </tableStyle>
  </tableStyles>
  <colors>
    <mruColors>
      <color rgb="FFFF5050"/>
      <color rgb="FFE2B75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838083451413676"/>
          <c:y val="3.3984295422286197E-2"/>
          <c:w val="0.66923064264341292"/>
          <c:h val="0.89515380780525133"/>
        </c:manualLayout>
      </c:layout>
      <c:barChart>
        <c:barDir val="bar"/>
        <c:grouping val="percentStacked"/>
        <c:varyColors val="0"/>
        <c:ser>
          <c:idx val="0"/>
          <c:order val="0"/>
          <c:spPr>
            <a:gradFill flip="none" rotWithShape="1">
              <a:gsLst>
                <a:gs pos="0">
                  <a:schemeClr val="accent2"/>
                </a:gs>
                <a:gs pos="100000">
                  <a:schemeClr val="accent6">
                    <a:lumMod val="75000"/>
                  </a:schemeClr>
                </a:gs>
              </a:gsLst>
              <a:lin ang="2700000" scaled="1"/>
              <a:tileRect/>
            </a:gradFill>
            <a:ln cap="rnd"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60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'데이터 통계'!$B$9:$B$16</c:f>
              <c:strCache>
                <c:ptCount val="4"/>
                <c:pt idx="0">
                  <c:v>마케팅 캠페인</c:v>
                </c:pt>
                <c:pt idx="1">
                  <c:v>웹 디자인</c:v>
                </c:pt>
                <c:pt idx="2">
                  <c:v>설문조사 분석</c:v>
                </c:pt>
                <c:pt idx="3">
                  <c:v>컨텐츠 제작</c:v>
                </c:pt>
              </c:strCache>
            </c:strRef>
          </c:cat>
          <c:val>
            <c:numRef>
              <c:f>'데이터 통계'!$G$9:$G$16</c:f>
              <c:numCache>
                <c:formatCode>0%</c:formatCode>
                <c:ptCount val="8"/>
                <c:pt idx="0">
                  <c:v>1</c:v>
                </c:pt>
                <c:pt idx="1">
                  <c:v>0.7</c:v>
                </c:pt>
                <c:pt idx="2">
                  <c:v>0.65</c:v>
                </c:pt>
                <c:pt idx="3">
                  <c:v>0.15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16-4BBD-851F-80EA729660B5}"/>
            </c:ext>
          </c:extLst>
        </c:ser>
        <c:ser>
          <c:idx val="1"/>
          <c:order val="1"/>
          <c:spPr>
            <a:solidFill>
              <a:schemeClr val="bg1"/>
            </a:solidFill>
            <a:ln w="15875">
              <a:solidFill>
                <a:schemeClr val="bg1"/>
              </a:solidFill>
            </a:ln>
            <a:effectLst/>
          </c:spPr>
          <c:invertIfNegative val="0"/>
          <c:dLbls>
            <c:delete val="1"/>
          </c:dLbls>
          <c:cat>
            <c:strRef>
              <c:f>'데이터 통계'!$B$9:$B$16</c:f>
              <c:strCache>
                <c:ptCount val="4"/>
                <c:pt idx="0">
                  <c:v>마케팅 캠페인</c:v>
                </c:pt>
                <c:pt idx="1">
                  <c:v>웹 디자인</c:v>
                </c:pt>
                <c:pt idx="2">
                  <c:v>설문조사 분석</c:v>
                </c:pt>
                <c:pt idx="3">
                  <c:v>컨텐츠 제작</c:v>
                </c:pt>
              </c:strCache>
            </c:strRef>
          </c:cat>
          <c:val>
            <c:numRef>
              <c:f>'데이터 통계'!$H$9:$H$16</c:f>
              <c:numCache>
                <c:formatCode>0%</c:formatCode>
                <c:ptCount val="8"/>
                <c:pt idx="0">
                  <c:v>0</c:v>
                </c:pt>
                <c:pt idx="1">
                  <c:v>0.30000000000000004</c:v>
                </c:pt>
                <c:pt idx="2">
                  <c:v>0.35</c:v>
                </c:pt>
                <c:pt idx="3">
                  <c:v>0.85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16-4BBD-851F-80EA729660B5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94"/>
        <c:overlap val="100"/>
        <c:axId val="1702223632"/>
        <c:axId val="1702218224"/>
      </c:barChart>
      <c:catAx>
        <c:axId val="17022236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1">
                <a:lumMod val="9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 w="0"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02218224"/>
        <c:crosses val="autoZero"/>
        <c:auto val="1"/>
        <c:lblAlgn val="ctr"/>
        <c:lblOffset val="100"/>
        <c:noMultiLvlLbl val="0"/>
      </c:catAx>
      <c:valAx>
        <c:axId val="1702218224"/>
        <c:scaling>
          <c:orientation val="minMax"/>
        </c:scaling>
        <c:delete val="1"/>
        <c:axPos val="b"/>
        <c:numFmt formatCode="0%" sourceLinked="1"/>
        <c:majorTickMark val="none"/>
        <c:minorTickMark val="none"/>
        <c:tickLblPos val="nextTo"/>
        <c:crossAx val="1702223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1"/>
          <c:spPr>
            <a:solidFill>
              <a:schemeClr val="accent1">
                <a:tint val="77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'데이터 통계'!$J$9:$J$15</c:f>
              <c:strCache>
                <c:ptCount val="4"/>
                <c:pt idx="0">
                  <c:v>홍길동</c:v>
                </c:pt>
                <c:pt idx="1">
                  <c:v>이순신</c:v>
                </c:pt>
                <c:pt idx="2">
                  <c:v>이몽룡</c:v>
                </c:pt>
                <c:pt idx="3">
                  <c:v>성춘향</c:v>
                </c:pt>
              </c:strCache>
            </c:strRef>
          </c:cat>
          <c:val>
            <c:numRef>
              <c:f>'데이터 통계'!$O$9:$O$17</c:f>
              <c:numCache>
                <c:formatCode>General</c:formatCode>
                <c:ptCount val="9"/>
                <c:pt idx="0">
                  <c:v>29</c:v>
                </c:pt>
                <c:pt idx="1">
                  <c:v>29</c:v>
                </c:pt>
                <c:pt idx="2">
                  <c:v>29</c:v>
                </c:pt>
                <c:pt idx="3">
                  <c:v>29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D2-4F22-BD35-5083A1BEDC2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94"/>
        <c:axId val="1801748672"/>
        <c:axId val="1801750752"/>
      </c:barChart>
      <c:barChart>
        <c:barDir val="bar"/>
        <c:grouping val="cluster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'데이터 통계'!$J$9:$J$15</c:f>
              <c:strCache>
                <c:ptCount val="4"/>
                <c:pt idx="0">
                  <c:v>홍길동</c:v>
                </c:pt>
                <c:pt idx="1">
                  <c:v>이순신</c:v>
                </c:pt>
                <c:pt idx="2">
                  <c:v>이몽룡</c:v>
                </c:pt>
                <c:pt idx="3">
                  <c:v>성춘향</c:v>
                </c:pt>
              </c:strCache>
            </c:strRef>
          </c:cat>
          <c:val>
            <c:numRef>
              <c:f>'데이터 통계'!$L$9:$L$17</c:f>
              <c:numCache>
                <c:formatCode>General</c:formatCode>
                <c:ptCount val="9"/>
                <c:pt idx="0">
                  <c:v>12</c:v>
                </c:pt>
                <c:pt idx="1">
                  <c:v>13</c:v>
                </c:pt>
                <c:pt idx="2">
                  <c:v>11</c:v>
                </c:pt>
                <c:pt idx="3">
                  <c:v>25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BD2-4F22-BD35-5083A1BEDC2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94"/>
        <c:axId val="1801752000"/>
        <c:axId val="1798297808"/>
      </c:barChart>
      <c:catAx>
        <c:axId val="18017486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01750752"/>
        <c:crosses val="autoZero"/>
        <c:auto val="1"/>
        <c:lblAlgn val="ctr"/>
        <c:lblOffset val="100"/>
        <c:noMultiLvlLbl val="0"/>
      </c:catAx>
      <c:valAx>
        <c:axId val="180175075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801748672"/>
        <c:crosses val="autoZero"/>
        <c:crossBetween val="between"/>
      </c:valAx>
      <c:valAx>
        <c:axId val="1798297808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1801752000"/>
        <c:crosses val="max"/>
        <c:crossBetween val="between"/>
      </c:valAx>
      <c:catAx>
        <c:axId val="180175200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1798297808"/>
        <c:crosses val="autoZero"/>
        <c:auto val="1"/>
        <c:lblAlgn val="ctr"/>
        <c:lblOffset val="100"/>
        <c:noMultiLvlLbl val="0"/>
      </c:cat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0337305789260893"/>
          <c:y val="0.12219199872743179"/>
          <c:w val="0.56819234553573683"/>
          <c:h val="0.78672645840164546"/>
        </c:manualLayout>
      </c:layout>
      <c:pieChart>
        <c:varyColors val="1"/>
        <c:ser>
          <c:idx val="0"/>
          <c:order val="0"/>
          <c:spPr>
            <a:solidFill>
              <a:schemeClr val="accent1">
                <a:lumMod val="40000"/>
                <a:lumOff val="60000"/>
              </a:schemeClr>
            </a:solidFill>
          </c:spPr>
          <c:explosion val="3"/>
          <c:dPt>
            <c:idx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2B1-4063-9D26-B6D3F3E4A762}"/>
              </c:ext>
            </c:extLst>
          </c:dPt>
          <c:dPt>
            <c:idx val="1"/>
            <c:bubble3D val="0"/>
            <c:explosion val="1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A463-4CC4-9878-A85CFFE022B9}"/>
              </c:ext>
            </c:extLst>
          </c:dPt>
          <c:dPt>
            <c:idx val="2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0D4-48A6-A480-F0EF93E162D5}"/>
              </c:ext>
            </c:extLst>
          </c:dPt>
          <c:dLbls>
            <c:dLbl>
              <c:idx val="0"/>
              <c:layout>
                <c:manualLayout>
                  <c:x val="-0.26405264887323304"/>
                  <c:y val="6.879887251727887E-2"/>
                </c:manualLayout>
              </c:layout>
              <c:tx>
                <c:rich>
                  <a:bodyPr/>
                  <a:lstStyle/>
                  <a:p>
                    <a:fld id="{D4B90C54-E6D6-4026-BB23-C3828600D2F6}" type="CATEGORYNAME">
                      <a:rPr lang="ko-KR" altLang="en-US">
                        <a:solidFill>
                          <a:schemeClr val="bg1"/>
                        </a:solidFill>
                      </a:rPr>
                      <a:pPr/>
                      <a:t>[범주 이름]</a:t>
                    </a:fld>
                    <a:r>
                      <a:rPr lang="ko-KR" altLang="en-US" baseline="0">
                        <a:solidFill>
                          <a:schemeClr val="bg1"/>
                        </a:solidFill>
                      </a:rPr>
                      <a:t>
</a:t>
                    </a:r>
                    <a:fld id="{D66C1B3A-38F3-410C-B118-D1E168F29448}" type="VALUE">
                      <a:rPr lang="en-US" altLang="ko-KR" baseline="0">
                        <a:solidFill>
                          <a:schemeClr val="bg1"/>
                        </a:solidFill>
                      </a:rPr>
                      <a:pPr/>
                      <a:t>[값]</a:t>
                    </a:fld>
                    <a:endParaRPr lang="ko-KR" altLang="en-US" baseline="0">
                      <a:solidFill>
                        <a:schemeClr val="bg1"/>
                      </a:solidFill>
                    </a:endParaRPr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92B1-4063-9D26-B6D3F3E4A762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463-4CC4-9878-A85CFFE022B9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0D4-48A6-A480-F0EF93E162D5}"/>
                </c:ext>
              </c:extLst>
            </c:dLbl>
            <c:spPr>
              <a:noFill/>
              <a:ln w="6350"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Lit>
              <c:ptCount val="3"/>
              <c:pt idx="0">
                <c:v>시작 전</c:v>
              </c:pt>
              <c:pt idx="1">
                <c:v>진행중</c:v>
              </c:pt>
              <c:pt idx="2">
                <c:v>완료</c:v>
              </c:pt>
            </c:strLit>
          </c:cat>
          <c:val>
            <c:numRef>
              <c:f>('데이터 통계'!$K$4,'데이터 통계'!$M$3,'데이터 통계'!$M$4)</c:f>
              <c:numCache>
                <c:formatCode>General</c:formatCode>
                <c:ptCount val="3"/>
                <c:pt idx="0">
                  <c:v>0</c:v>
                </c:pt>
                <c:pt idx="1">
                  <c:v>6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2B1-4063-9D26-B6D3F3E4A76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size">
        <cx:f dir="row">_xlchart.v1.0</cx:f>
      </cx:numDim>
    </cx:data>
  </cx:chartData>
  <cx:chart>
    <cx:plotArea>
      <cx:plotAreaRegion>
        <cx:series layoutId="sunburst" uniqueId="{F538C6D4-275B-4B9F-A630-483373566A26}">
          <cx:spPr>
            <a:solidFill>
              <a:schemeClr val="tx2">
                <a:lumMod val="60000"/>
                <a:lumOff val="40000"/>
              </a:schemeClr>
            </a:solidFill>
          </cx:spPr>
          <cx:dataPt idx="1">
            <cx:spPr>
              <a:solidFill>
                <a:srgbClr val="212745">
                  <a:lumMod val="20000"/>
                  <a:lumOff val="80000"/>
                </a:srgbClr>
              </a:solidFill>
            </cx:spPr>
          </cx:dataPt>
          <cx:dataId val="0"/>
        </cx:series>
      </cx:plotAreaRegion>
    </cx:plotArea>
  </cx:chart>
  <cx:spPr>
    <a:noFill/>
    <a:ln>
      <a:noFill/>
    </a:ln>
  </cx:spPr>
</cx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microsoft.com/office/2014/relationships/chartEx" Target="../charts/chartEx1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19051</xdr:colOff>
      <xdr:row>16</xdr:row>
      <xdr:rowOff>114301</xdr:rowOff>
    </xdr:from>
    <xdr:to>
      <xdr:col>5</xdr:col>
      <xdr:colOff>0</xdr:colOff>
      <xdr:row>23</xdr:row>
      <xdr:rowOff>238125</xdr:rowOff>
    </xdr:to>
    <xdr:sp macro="" textlink="">
      <xdr:nvSpPr>
        <xdr:cNvPr id="40" name="사각형: 둥근 모서리 39">
          <a:extLst>
            <a:ext uri="{FF2B5EF4-FFF2-40B4-BE49-F238E27FC236}">
              <a16:creationId xmlns:a16="http://schemas.microsoft.com/office/drawing/2014/main" id="{85927768-2F84-4DF1-B202-A7BFEDA6D1E2}"/>
            </a:ext>
          </a:extLst>
        </xdr:cNvPr>
        <xdr:cNvSpPr/>
      </xdr:nvSpPr>
      <xdr:spPr>
        <a:xfrm>
          <a:off x="3971926" y="4429126"/>
          <a:ext cx="3200399" cy="1857374"/>
        </a:xfrm>
        <a:prstGeom prst="roundRect">
          <a:avLst>
            <a:gd name="adj" fmla="val 10580"/>
          </a:avLst>
        </a:prstGeom>
        <a:solidFill>
          <a:schemeClr val="bg1"/>
        </a:solidFill>
        <a:ln>
          <a:noFill/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absolute">
    <xdr:from>
      <xdr:col>1</xdr:col>
      <xdr:colOff>47626</xdr:colOff>
      <xdr:row>6</xdr:row>
      <xdr:rowOff>95250</xdr:rowOff>
    </xdr:from>
    <xdr:to>
      <xdr:col>1</xdr:col>
      <xdr:colOff>3467100</xdr:colOff>
      <xdr:row>33</xdr:row>
      <xdr:rowOff>228600</xdr:rowOff>
    </xdr:to>
    <xdr:grpSp>
      <xdr:nvGrpSpPr>
        <xdr:cNvPr id="11" name="그룹 10">
          <a:extLst>
            <a:ext uri="{FF2B5EF4-FFF2-40B4-BE49-F238E27FC236}">
              <a16:creationId xmlns:a16="http://schemas.microsoft.com/office/drawing/2014/main" id="{E475AC3A-4324-4933-B50C-D5382FAA8764}"/>
            </a:ext>
          </a:extLst>
        </xdr:cNvPr>
        <xdr:cNvGrpSpPr/>
      </xdr:nvGrpSpPr>
      <xdr:grpSpPr>
        <a:xfrm>
          <a:off x="238126" y="2247900"/>
          <a:ext cx="3419474" cy="6315075"/>
          <a:chOff x="247651" y="2324099"/>
          <a:chExt cx="3238499" cy="6260043"/>
        </a:xfrm>
      </xdr:grpSpPr>
      <xdr:sp macro="" textlink="">
        <xdr:nvSpPr>
          <xdr:cNvPr id="39" name="사각형: 둥근 모서리 38">
            <a:extLst>
              <a:ext uri="{FF2B5EF4-FFF2-40B4-BE49-F238E27FC236}">
                <a16:creationId xmlns:a16="http://schemas.microsoft.com/office/drawing/2014/main" id="{D245C98E-77A1-44D2-B75D-8E112DC100E6}"/>
              </a:ext>
            </a:extLst>
          </xdr:cNvPr>
          <xdr:cNvSpPr/>
        </xdr:nvSpPr>
        <xdr:spPr>
          <a:xfrm>
            <a:off x="247651" y="2324099"/>
            <a:ext cx="3200399" cy="6257925"/>
          </a:xfrm>
          <a:prstGeom prst="roundRect">
            <a:avLst>
              <a:gd name="adj" fmla="val 5769"/>
            </a:avLst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aphicFrame macro="">
        <xdr:nvGraphicFramePr>
          <xdr:cNvPr id="2" name="Chart 1">
            <a:extLst>
              <a:ext uri="{FF2B5EF4-FFF2-40B4-BE49-F238E27FC236}">
                <a16:creationId xmlns:a16="http://schemas.microsoft.com/office/drawing/2014/main" id="{13941856-F647-4E1C-9282-F560A1080723}"/>
              </a:ext>
            </a:extLst>
          </xdr:cNvPr>
          <xdr:cNvGraphicFramePr>
            <a:graphicFrameLocks/>
          </xdr:cNvGraphicFramePr>
        </xdr:nvGraphicFramePr>
        <xdr:xfrm>
          <a:off x="274321" y="2352674"/>
          <a:ext cx="3211829" cy="623146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</xdr:grpSp>
    <xdr:clientData/>
  </xdr:twoCellAnchor>
  <xdr:twoCellAnchor editAs="absolute">
    <xdr:from>
      <xdr:col>3</xdr:col>
      <xdr:colOff>542926</xdr:colOff>
      <xdr:row>16</xdr:row>
      <xdr:rowOff>161925</xdr:rowOff>
    </xdr:from>
    <xdr:to>
      <xdr:col>4</xdr:col>
      <xdr:colOff>952500</xdr:colOff>
      <xdr:row>23</xdr:row>
      <xdr:rowOff>209550</xdr:rowOff>
    </xdr:to>
    <xdr:grpSp>
      <xdr:nvGrpSpPr>
        <xdr:cNvPr id="16" name="Group 15">
          <a:extLst>
            <a:ext uri="{FF2B5EF4-FFF2-40B4-BE49-F238E27FC236}">
              <a16:creationId xmlns:a16="http://schemas.microsoft.com/office/drawing/2014/main" id="{CAEF2244-157C-E4D0-7DD3-5060F04EC492}"/>
            </a:ext>
          </a:extLst>
        </xdr:cNvPr>
        <xdr:cNvGrpSpPr/>
      </xdr:nvGrpSpPr>
      <xdr:grpSpPr>
        <a:xfrm>
          <a:off x="4486276" y="4476750"/>
          <a:ext cx="1981199" cy="1781175"/>
          <a:chOff x="4041305" y="2759725"/>
          <a:chExt cx="2259691" cy="2126974"/>
        </a:xfrm>
      </xdr:grpSpPr>
      <mc:AlternateContent xmlns:mc="http://schemas.openxmlformats.org/markup-compatibility/2006">
        <mc:Choice xmlns:cx1="http://schemas.microsoft.com/office/drawing/2015/9/8/chartex" Requires="cx1">
          <xdr:graphicFrame macro="">
            <xdr:nvGraphicFramePr>
              <xdr:cNvPr id="12" name="Chart 11">
                <a:extLst>
                  <a:ext uri="{FF2B5EF4-FFF2-40B4-BE49-F238E27FC236}">
                    <a16:creationId xmlns:a16="http://schemas.microsoft.com/office/drawing/2014/main" id="{2E5C098B-2C59-4805-BE40-69C8FCE8661E}"/>
                  </a:ext>
                </a:extLst>
              </xdr:cNvPr>
              <xdr:cNvGraphicFramePr/>
            </xdr:nvGraphicFramePr>
            <xdr:xfrm>
              <a:off x="4041305" y="2759725"/>
              <a:ext cx="2259691" cy="2126974"/>
            </xdr:xfrm>
            <a:graphic>
              <a:graphicData uri="http://schemas.microsoft.com/office/drawing/2014/chartex">
                <cx:chart xmlns:cx="http://schemas.microsoft.com/office/drawing/2014/chartex" xmlns:r="http://schemas.openxmlformats.org/officeDocument/2006/relationships" r:id="rId2"/>
              </a:graphicData>
            </a:graphic>
          </xdr:graphicFrame>
        </mc:Choice>
        <mc:Fallback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4041305" y="2759725"/>
                <a:ext cx="2259691" cy="2126974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ko-KR" altLang="en-US" sz="1100"/>
                  <a:t>Excel 버전에서는 이 차트를 사용할 수 없습니다.
이 도형 편집하거나 이 통합 문서를 다른 파일 형식으로 저장하면 차트가 영구적으로 손상됩니다.</a:t>
                </a:r>
              </a:p>
            </xdr:txBody>
          </xdr:sp>
        </mc:Fallback>
      </mc:AlternateContent>
      <xdr:sp macro="" textlink="'데이터 통계'!$G$8">
        <xdr:nvSpPr>
          <xdr:cNvPr id="13" name="Rectangle 12">
            <a:extLst>
              <a:ext uri="{FF2B5EF4-FFF2-40B4-BE49-F238E27FC236}">
                <a16:creationId xmlns:a16="http://schemas.microsoft.com/office/drawing/2014/main" id="{5AB807A6-854E-4DAA-8A2E-EE0F79E07383}"/>
              </a:ext>
            </a:extLst>
          </xdr:cNvPr>
          <xdr:cNvSpPr/>
        </xdr:nvSpPr>
        <xdr:spPr>
          <a:xfrm>
            <a:off x="4790899" y="3563707"/>
            <a:ext cx="756037" cy="52578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36000" rIns="36000" bIns="36000" rtlCol="0" anchor="ctr"/>
          <a:lstStyle/>
          <a:p>
            <a:pPr algn="ctr"/>
            <a:fld id="{848EBE1D-D177-4B79-A13B-7AE69DABE587}" type="TxLink">
              <a:rPr lang="en-US" sz="1800" b="1" i="0" u="none" strike="noStrike">
                <a:solidFill>
                  <a:schemeClr val="tx1">
                    <a:lumMod val="65000"/>
                    <a:lumOff val="35000"/>
                  </a:schemeClr>
                </a:solidFill>
                <a:latin typeface="Calibri"/>
                <a:cs typeface="Calibri"/>
              </a:rPr>
              <a:pPr algn="ctr"/>
              <a:t>72%</a:t>
            </a:fld>
            <a:endParaRPr lang="en-GB" sz="4000" b="1">
              <a:solidFill>
                <a:schemeClr val="tx1">
                  <a:lumMod val="65000"/>
                  <a:lumOff val="35000"/>
                </a:schemeClr>
              </a:solidFill>
            </a:endParaRPr>
          </a:p>
        </xdr:txBody>
      </xdr:sp>
    </xdr:grpSp>
    <xdr:clientData/>
  </xdr:twoCellAnchor>
  <xdr:twoCellAnchor editAs="absolute">
    <xdr:from>
      <xdr:col>5</xdr:col>
      <xdr:colOff>571500</xdr:colOff>
      <xdr:row>16</xdr:row>
      <xdr:rowOff>95250</xdr:rowOff>
    </xdr:from>
    <xdr:to>
      <xdr:col>8</xdr:col>
      <xdr:colOff>923924</xdr:colOff>
      <xdr:row>34</xdr:row>
      <xdr:rowOff>28575</xdr:rowOff>
    </xdr:to>
    <xdr:grpSp>
      <xdr:nvGrpSpPr>
        <xdr:cNvPr id="10" name="그룹 9">
          <a:extLst>
            <a:ext uri="{FF2B5EF4-FFF2-40B4-BE49-F238E27FC236}">
              <a16:creationId xmlns:a16="http://schemas.microsoft.com/office/drawing/2014/main" id="{2A906AED-C3FB-44BD-8B9B-5EFAC876438A}"/>
            </a:ext>
          </a:extLst>
        </xdr:cNvPr>
        <xdr:cNvGrpSpPr/>
      </xdr:nvGrpSpPr>
      <xdr:grpSpPr>
        <a:xfrm>
          <a:off x="7734300" y="4410075"/>
          <a:ext cx="3314699" cy="4200525"/>
          <a:chOff x="7629525" y="4429125"/>
          <a:chExt cx="3314699" cy="4162425"/>
        </a:xfrm>
      </xdr:grpSpPr>
      <xdr:sp macro="" textlink="">
        <xdr:nvSpPr>
          <xdr:cNvPr id="51" name="사각형: 둥근 모서리 50">
            <a:extLst>
              <a:ext uri="{FF2B5EF4-FFF2-40B4-BE49-F238E27FC236}">
                <a16:creationId xmlns:a16="http://schemas.microsoft.com/office/drawing/2014/main" id="{579EB16B-A317-4D16-97C8-5F5B3CA8DCF1}"/>
              </a:ext>
            </a:extLst>
          </xdr:cNvPr>
          <xdr:cNvSpPr/>
        </xdr:nvSpPr>
        <xdr:spPr>
          <a:xfrm>
            <a:off x="7629525" y="4438650"/>
            <a:ext cx="3314699" cy="4152900"/>
          </a:xfrm>
          <a:prstGeom prst="roundRect">
            <a:avLst>
              <a:gd name="adj" fmla="val 5769"/>
            </a:avLst>
          </a:prstGeom>
          <a:solidFill>
            <a:schemeClr val="bg1">
              <a:lumMod val="8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aphicFrame macro="">
        <xdr:nvGraphicFramePr>
          <xdr:cNvPr id="14" name="Chart 13">
            <a:extLst>
              <a:ext uri="{FF2B5EF4-FFF2-40B4-BE49-F238E27FC236}">
                <a16:creationId xmlns:a16="http://schemas.microsoft.com/office/drawing/2014/main" id="{8B0A6C57-DDF7-4D60-9825-F98155C5B878}"/>
              </a:ext>
            </a:extLst>
          </xdr:cNvPr>
          <xdr:cNvGraphicFramePr>
            <a:graphicFrameLocks/>
          </xdr:cNvGraphicFramePr>
        </xdr:nvGraphicFramePr>
        <xdr:xfrm>
          <a:off x="7668868" y="4429125"/>
          <a:ext cx="3235186" cy="41433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</xdr:grpSp>
    <xdr:clientData/>
  </xdr:twoCellAnchor>
  <xdr:twoCellAnchor editAs="absolute">
    <xdr:from>
      <xdr:col>1</xdr:col>
      <xdr:colOff>3409951</xdr:colOff>
      <xdr:row>26</xdr:row>
      <xdr:rowOff>123826</xdr:rowOff>
    </xdr:from>
    <xdr:to>
      <xdr:col>4</xdr:col>
      <xdr:colOff>1628775</xdr:colOff>
      <xdr:row>34</xdr:row>
      <xdr:rowOff>28576</xdr:rowOff>
    </xdr:to>
    <xdr:grpSp>
      <xdr:nvGrpSpPr>
        <xdr:cNvPr id="9" name="그룹 8">
          <a:extLst>
            <a:ext uri="{FF2B5EF4-FFF2-40B4-BE49-F238E27FC236}">
              <a16:creationId xmlns:a16="http://schemas.microsoft.com/office/drawing/2014/main" id="{39ABAA11-9AE3-4931-BF81-ABB3935E3642}"/>
            </a:ext>
          </a:extLst>
        </xdr:cNvPr>
        <xdr:cNvGrpSpPr/>
      </xdr:nvGrpSpPr>
      <xdr:grpSpPr>
        <a:xfrm>
          <a:off x="3600451" y="6724651"/>
          <a:ext cx="3543299" cy="1885950"/>
          <a:chOff x="3638551" y="6819901"/>
          <a:chExt cx="3543299" cy="1885950"/>
        </a:xfrm>
      </xdr:grpSpPr>
      <xdr:sp macro="" textlink="">
        <xdr:nvSpPr>
          <xdr:cNvPr id="50" name="사각형: 둥근 모서리 49">
            <a:extLst>
              <a:ext uri="{FF2B5EF4-FFF2-40B4-BE49-F238E27FC236}">
                <a16:creationId xmlns:a16="http://schemas.microsoft.com/office/drawing/2014/main" id="{A4AEDF00-7BA3-4130-951D-7BC22C0240B3}"/>
              </a:ext>
            </a:extLst>
          </xdr:cNvPr>
          <xdr:cNvSpPr/>
        </xdr:nvSpPr>
        <xdr:spPr>
          <a:xfrm>
            <a:off x="3981450" y="6829425"/>
            <a:ext cx="3200400" cy="1857374"/>
          </a:xfrm>
          <a:prstGeom prst="roundRect">
            <a:avLst>
              <a:gd name="adj" fmla="val 10580"/>
            </a:avLst>
          </a:prstGeom>
          <a:solidFill>
            <a:schemeClr val="bg1"/>
          </a:solidFill>
          <a:ln>
            <a:noFill/>
            <a:prstDash val="sys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aphicFrame macro="">
        <xdr:nvGraphicFramePr>
          <xdr:cNvPr id="15" name="Chart 14">
            <a:extLst>
              <a:ext uri="{FF2B5EF4-FFF2-40B4-BE49-F238E27FC236}">
                <a16:creationId xmlns:a16="http://schemas.microsoft.com/office/drawing/2014/main" id="{630DFE7C-D7DE-4503-BCFF-36A1A2A4F48B}"/>
              </a:ext>
            </a:extLst>
          </xdr:cNvPr>
          <xdr:cNvGraphicFramePr>
            <a:graphicFrameLocks/>
          </xdr:cNvGraphicFramePr>
        </xdr:nvGraphicFramePr>
        <xdr:xfrm>
          <a:off x="3638551" y="6819901"/>
          <a:ext cx="3324224" cy="18859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</xdr:grpSp>
    <xdr:clientData/>
  </xdr:twoCellAnchor>
  <xdr:twoCellAnchor editAs="absolute">
    <xdr:from>
      <xdr:col>1</xdr:col>
      <xdr:colOff>47624</xdr:colOff>
      <xdr:row>3</xdr:row>
      <xdr:rowOff>28576</xdr:rowOff>
    </xdr:from>
    <xdr:to>
      <xdr:col>8</xdr:col>
      <xdr:colOff>914400</xdr:colOff>
      <xdr:row>3</xdr:row>
      <xdr:rowOff>561975</xdr:rowOff>
    </xdr:to>
    <xdr:sp macro="" textlink="">
      <xdr:nvSpPr>
        <xdr:cNvPr id="3" name="사각형: 둥근 모서리 2">
          <a:extLst>
            <a:ext uri="{FF2B5EF4-FFF2-40B4-BE49-F238E27FC236}">
              <a16:creationId xmlns:a16="http://schemas.microsoft.com/office/drawing/2014/main" id="{C54DD5CA-CAEC-4A8C-A102-85BE92974074}"/>
            </a:ext>
          </a:extLst>
        </xdr:cNvPr>
        <xdr:cNvSpPr/>
      </xdr:nvSpPr>
      <xdr:spPr>
        <a:xfrm>
          <a:off x="247649" y="1181101"/>
          <a:ext cx="10801351" cy="533399"/>
        </a:xfrm>
        <a:prstGeom prst="roundRect">
          <a:avLst>
            <a:gd name="adj" fmla="val 25596"/>
          </a:avLst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absolute">
    <xdr:from>
      <xdr:col>1</xdr:col>
      <xdr:colOff>200025</xdr:colOff>
      <xdr:row>3</xdr:row>
      <xdr:rowOff>76200</xdr:rowOff>
    </xdr:from>
    <xdr:to>
      <xdr:col>1</xdr:col>
      <xdr:colOff>2708228</xdr:colOff>
      <xdr:row>3</xdr:row>
      <xdr:rowOff>542925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B9B9E10C-84F0-4253-AC2E-87E87D7980E7}"/>
            </a:ext>
          </a:extLst>
        </xdr:cNvPr>
        <xdr:cNvGrpSpPr/>
      </xdr:nvGrpSpPr>
      <xdr:grpSpPr>
        <a:xfrm>
          <a:off x="390525" y="1228725"/>
          <a:ext cx="2508203" cy="466725"/>
          <a:chOff x="419100" y="1895476"/>
          <a:chExt cx="2508203" cy="561974"/>
        </a:xfrm>
      </xdr:grpSpPr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368880E6-9EF1-4491-A168-A1294F950A3A}"/>
              </a:ext>
            </a:extLst>
          </xdr:cNvPr>
          <xdr:cNvGrpSpPr/>
        </xdr:nvGrpSpPr>
        <xdr:grpSpPr>
          <a:xfrm>
            <a:off x="419100" y="1895476"/>
            <a:ext cx="2508203" cy="561974"/>
            <a:chOff x="352425" y="1895476"/>
            <a:chExt cx="2508203" cy="561974"/>
          </a:xfrm>
        </xdr:grpSpPr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2C3C6885-2D7E-46C1-8DFB-769FD9D73E5C}"/>
                </a:ext>
              </a:extLst>
            </xdr:cNvPr>
            <xdr:cNvSpPr txBox="1"/>
          </xdr:nvSpPr>
          <xdr:spPr>
            <a:xfrm>
              <a:off x="352425" y="1895476"/>
              <a:ext cx="1809750" cy="561974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marL="0" indent="0" algn="ctr"/>
              <a:r>
                <a:rPr lang="ko-KR" altLang="en-US" sz="1400" b="1" i="0" u="none" strike="noStrike">
                  <a:solidFill>
                    <a:sysClr val="windowText" lastClr="000000"/>
                  </a:solidFill>
                  <a:latin typeface="Calibri"/>
                  <a:ea typeface="+mn-ea"/>
                  <a:cs typeface="Calibri"/>
                </a:rPr>
                <a:t>총 프로젝트</a:t>
              </a:r>
              <a:endParaRPr lang="en-GB" sz="1400" b="1" i="0" u="none" strike="noStrike">
                <a:solidFill>
                  <a:sysClr val="windowText" lastClr="000000"/>
                </a:solidFill>
                <a:latin typeface="+mj-ea"/>
                <a:ea typeface="+mj-ea"/>
                <a:cs typeface="Calibri"/>
              </a:endParaRPr>
            </a:p>
          </xdr:txBody>
        </xdr:sp>
        <xdr:sp macro="" textlink="'데이터 통계'!H3">
          <xdr:nvSpPr>
            <xdr:cNvPr id="19" name="Rectangle 6">
              <a:extLst>
                <a:ext uri="{FF2B5EF4-FFF2-40B4-BE49-F238E27FC236}">
                  <a16:creationId xmlns:a16="http://schemas.microsoft.com/office/drawing/2014/main" id="{0CC111FA-4487-45EF-A9E5-D98732E534D4}"/>
                </a:ext>
              </a:extLst>
            </xdr:cNvPr>
            <xdr:cNvSpPr/>
          </xdr:nvSpPr>
          <xdr:spPr>
            <a:xfrm>
              <a:off x="2085974" y="1903237"/>
              <a:ext cx="774654" cy="52578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0E75D72B-71F8-46E1-9024-2CB43909EE23}" type="TxLink">
                <a:rPr lang="en-US" altLang="en-US" sz="1800" b="1" i="0" u="none" strike="noStrike">
                  <a:solidFill>
                    <a:sysClr val="windowText" lastClr="000000"/>
                  </a:solidFill>
                  <a:latin typeface="Calibri"/>
                  <a:ea typeface="+mn-ea"/>
                  <a:cs typeface="Calibri"/>
                </a:rPr>
                <a:pPr marL="0" indent="0" algn="ctr"/>
                <a:t>4</a:t>
              </a:fld>
              <a:endParaRPr lang="en-GB" sz="3600" b="1" i="0" u="none" strike="noStrike">
                <a:solidFill>
                  <a:sysClr val="windowText" lastClr="000000"/>
                </a:solidFill>
                <a:latin typeface="Calibri"/>
                <a:ea typeface="+mn-ea"/>
                <a:cs typeface="Calibri"/>
              </a:endParaRPr>
            </a:p>
          </xdr:txBody>
        </xdr:sp>
      </xdr:grpSp>
      <xdr:cxnSp macro="">
        <xdr:nvCxnSpPr>
          <xdr:cNvPr id="6" name="직선 연결선 5">
            <a:extLst>
              <a:ext uri="{FF2B5EF4-FFF2-40B4-BE49-F238E27FC236}">
                <a16:creationId xmlns:a16="http://schemas.microsoft.com/office/drawing/2014/main" id="{5F606715-17EB-4E70-8AB4-95067F088F32}"/>
              </a:ext>
            </a:extLst>
          </xdr:cNvPr>
          <xdr:cNvCxnSpPr/>
        </xdr:nvCxnSpPr>
        <xdr:spPr>
          <a:xfrm>
            <a:off x="2219325" y="2362200"/>
            <a:ext cx="657225" cy="0"/>
          </a:xfrm>
          <a:prstGeom prst="line">
            <a:avLst/>
          </a:prstGeom>
          <a:ln>
            <a:solidFill>
              <a:schemeClr val="tx1">
                <a:lumMod val="65000"/>
                <a:lumOff val="3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absolute">
    <xdr:from>
      <xdr:col>3</xdr:col>
      <xdr:colOff>57149</xdr:colOff>
      <xdr:row>3</xdr:row>
      <xdr:rowOff>76201</xdr:rowOff>
    </xdr:from>
    <xdr:to>
      <xdr:col>4</xdr:col>
      <xdr:colOff>1165177</xdr:colOff>
      <xdr:row>3</xdr:row>
      <xdr:rowOff>542926</xdr:rowOff>
    </xdr:to>
    <xdr:grpSp>
      <xdr:nvGrpSpPr>
        <xdr:cNvPr id="29" name="그룹 28">
          <a:extLst>
            <a:ext uri="{FF2B5EF4-FFF2-40B4-BE49-F238E27FC236}">
              <a16:creationId xmlns:a16="http://schemas.microsoft.com/office/drawing/2014/main" id="{71A30D4B-5FE8-454A-8F56-7A415EE3F418}"/>
            </a:ext>
          </a:extLst>
        </xdr:cNvPr>
        <xdr:cNvGrpSpPr/>
      </xdr:nvGrpSpPr>
      <xdr:grpSpPr>
        <a:xfrm>
          <a:off x="4000499" y="1228726"/>
          <a:ext cx="2679653" cy="466725"/>
          <a:chOff x="419100" y="1895476"/>
          <a:chExt cx="2508203" cy="561974"/>
        </a:xfrm>
      </xdr:grpSpPr>
      <xdr:grpSp>
        <xdr:nvGrpSpPr>
          <xdr:cNvPr id="30" name="그룹 29">
            <a:extLst>
              <a:ext uri="{FF2B5EF4-FFF2-40B4-BE49-F238E27FC236}">
                <a16:creationId xmlns:a16="http://schemas.microsoft.com/office/drawing/2014/main" id="{EAD58F85-EE01-4B67-9644-92E5C3E76370}"/>
              </a:ext>
            </a:extLst>
          </xdr:cNvPr>
          <xdr:cNvGrpSpPr/>
        </xdr:nvGrpSpPr>
        <xdr:grpSpPr>
          <a:xfrm>
            <a:off x="419100" y="1895476"/>
            <a:ext cx="2508203" cy="561974"/>
            <a:chOff x="352425" y="1895476"/>
            <a:chExt cx="2508203" cy="561974"/>
          </a:xfrm>
        </xdr:grpSpPr>
        <xdr:sp macro="" textlink="">
          <xdr:nvSpPr>
            <xdr:cNvPr id="32" name="TextBox 31">
              <a:extLst>
                <a:ext uri="{FF2B5EF4-FFF2-40B4-BE49-F238E27FC236}">
                  <a16:creationId xmlns:a16="http://schemas.microsoft.com/office/drawing/2014/main" id="{EF5FF7F1-2E83-4D58-931B-B453F2D7CCB1}"/>
                </a:ext>
              </a:extLst>
            </xdr:cNvPr>
            <xdr:cNvSpPr txBox="1"/>
          </xdr:nvSpPr>
          <xdr:spPr>
            <a:xfrm>
              <a:off x="352425" y="1895476"/>
              <a:ext cx="1809750" cy="561974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marL="0" indent="0" algn="ctr"/>
              <a:r>
                <a:rPr lang="ko-KR" altLang="en-US" sz="1400" b="1" i="0" u="none" strike="noStrike">
                  <a:solidFill>
                    <a:sysClr val="windowText" lastClr="000000"/>
                  </a:solidFill>
                  <a:latin typeface="+mj-ea"/>
                  <a:ea typeface="+mj-ea"/>
                  <a:cs typeface="Calibri"/>
                </a:rPr>
                <a:t>총 업무</a:t>
              </a:r>
              <a:endParaRPr lang="en-GB" sz="1400" b="1" i="0" u="none" strike="noStrike">
                <a:solidFill>
                  <a:sysClr val="windowText" lastClr="000000"/>
                </a:solidFill>
                <a:latin typeface="+mj-ea"/>
                <a:ea typeface="+mj-ea"/>
                <a:cs typeface="Calibri"/>
              </a:endParaRPr>
            </a:p>
          </xdr:txBody>
        </xdr:sp>
        <xdr:sp macro="" textlink="'데이터 통계'!H4">
          <xdr:nvSpPr>
            <xdr:cNvPr id="33" name="Rectangle 6">
              <a:extLst>
                <a:ext uri="{FF2B5EF4-FFF2-40B4-BE49-F238E27FC236}">
                  <a16:creationId xmlns:a16="http://schemas.microsoft.com/office/drawing/2014/main" id="{1B30141B-933A-43FB-A0CF-373D4BBAA0D5}"/>
                </a:ext>
              </a:extLst>
            </xdr:cNvPr>
            <xdr:cNvSpPr/>
          </xdr:nvSpPr>
          <xdr:spPr>
            <a:xfrm>
              <a:off x="2085974" y="1903237"/>
              <a:ext cx="774654" cy="52578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E9612365-A639-49D1-ABCB-739A4E70B32D}" type="TxLink">
                <a:rPr lang="en-US" altLang="en-US" sz="1800" b="1" i="0" u="none" strike="noStrike">
                  <a:solidFill>
                    <a:sysClr val="windowText" lastClr="000000"/>
                  </a:solidFill>
                  <a:latin typeface="Calibri"/>
                  <a:ea typeface="+mn-ea"/>
                  <a:cs typeface="Calibri"/>
                </a:rPr>
                <a:pPr marL="0" indent="0" algn="ctr"/>
                <a:t>11</a:t>
              </a:fld>
              <a:endParaRPr lang="en-GB" sz="6000" b="1" i="0" u="none" strike="noStrike">
                <a:solidFill>
                  <a:sysClr val="windowText" lastClr="000000"/>
                </a:solidFill>
                <a:latin typeface="Calibri"/>
                <a:ea typeface="+mn-ea"/>
                <a:cs typeface="Calibri"/>
              </a:endParaRPr>
            </a:p>
          </xdr:txBody>
        </xdr:sp>
      </xdr:grpSp>
      <xdr:cxnSp macro="">
        <xdr:nvCxnSpPr>
          <xdr:cNvPr id="31" name="직선 연결선 30">
            <a:extLst>
              <a:ext uri="{FF2B5EF4-FFF2-40B4-BE49-F238E27FC236}">
                <a16:creationId xmlns:a16="http://schemas.microsoft.com/office/drawing/2014/main" id="{957C4AC1-835E-4028-9AE7-A3159914AD1A}"/>
              </a:ext>
            </a:extLst>
          </xdr:cNvPr>
          <xdr:cNvCxnSpPr/>
        </xdr:nvCxnSpPr>
        <xdr:spPr>
          <a:xfrm>
            <a:off x="2219325" y="2362200"/>
            <a:ext cx="657225" cy="0"/>
          </a:xfrm>
          <a:prstGeom prst="line">
            <a:avLst/>
          </a:prstGeom>
          <a:ln>
            <a:solidFill>
              <a:schemeClr val="tx1">
                <a:lumMod val="65000"/>
                <a:lumOff val="3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absolute">
    <xdr:from>
      <xdr:col>5</xdr:col>
      <xdr:colOff>990599</xdr:colOff>
      <xdr:row>3</xdr:row>
      <xdr:rowOff>76201</xdr:rowOff>
    </xdr:from>
    <xdr:to>
      <xdr:col>8</xdr:col>
      <xdr:colOff>584152</xdr:colOff>
      <xdr:row>3</xdr:row>
      <xdr:rowOff>542926</xdr:rowOff>
    </xdr:to>
    <xdr:grpSp>
      <xdr:nvGrpSpPr>
        <xdr:cNvPr id="34" name="그룹 33">
          <a:extLst>
            <a:ext uri="{FF2B5EF4-FFF2-40B4-BE49-F238E27FC236}">
              <a16:creationId xmlns:a16="http://schemas.microsoft.com/office/drawing/2014/main" id="{2723BB22-D635-4136-9168-A08F7CF684A6}"/>
            </a:ext>
          </a:extLst>
        </xdr:cNvPr>
        <xdr:cNvGrpSpPr/>
      </xdr:nvGrpSpPr>
      <xdr:grpSpPr>
        <a:xfrm>
          <a:off x="8153399" y="1228726"/>
          <a:ext cx="2555828" cy="466725"/>
          <a:chOff x="419100" y="1895476"/>
          <a:chExt cx="2508203" cy="561974"/>
        </a:xfrm>
      </xdr:grpSpPr>
      <xdr:grpSp>
        <xdr:nvGrpSpPr>
          <xdr:cNvPr id="35" name="그룹 34">
            <a:extLst>
              <a:ext uri="{FF2B5EF4-FFF2-40B4-BE49-F238E27FC236}">
                <a16:creationId xmlns:a16="http://schemas.microsoft.com/office/drawing/2014/main" id="{9149A31F-FA4D-4A63-A737-9AD6B48A5292}"/>
              </a:ext>
            </a:extLst>
          </xdr:cNvPr>
          <xdr:cNvGrpSpPr/>
        </xdr:nvGrpSpPr>
        <xdr:grpSpPr>
          <a:xfrm>
            <a:off x="419100" y="1895476"/>
            <a:ext cx="2508203" cy="561974"/>
            <a:chOff x="352425" y="1895476"/>
            <a:chExt cx="2508203" cy="561974"/>
          </a:xfrm>
        </xdr:grpSpPr>
        <xdr:sp macro="" textlink="">
          <xdr:nvSpPr>
            <xdr:cNvPr id="37" name="TextBox 36">
              <a:extLst>
                <a:ext uri="{FF2B5EF4-FFF2-40B4-BE49-F238E27FC236}">
                  <a16:creationId xmlns:a16="http://schemas.microsoft.com/office/drawing/2014/main" id="{7023E4F3-FB7D-4882-804E-664108C5D3A4}"/>
                </a:ext>
              </a:extLst>
            </xdr:cNvPr>
            <xdr:cNvSpPr txBox="1"/>
          </xdr:nvSpPr>
          <xdr:spPr>
            <a:xfrm>
              <a:off x="352425" y="1895476"/>
              <a:ext cx="1809750" cy="561974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marL="0" indent="0" algn="ctr"/>
              <a:r>
                <a:rPr lang="ko-KR" altLang="en-US" sz="1400" b="1" i="0" u="none" strike="noStrike">
                  <a:solidFill>
                    <a:sysClr val="windowText" lastClr="000000"/>
                  </a:solidFill>
                  <a:latin typeface="+mj-ea"/>
                  <a:ea typeface="+mj-ea"/>
                  <a:cs typeface="Calibri"/>
                </a:rPr>
                <a:t>완료</a:t>
              </a:r>
              <a:endParaRPr lang="en-GB" sz="1400" b="1" i="0" u="none" strike="noStrike">
                <a:solidFill>
                  <a:sysClr val="windowText" lastClr="000000"/>
                </a:solidFill>
                <a:latin typeface="+mj-ea"/>
                <a:ea typeface="+mj-ea"/>
                <a:cs typeface="Calibri"/>
              </a:endParaRPr>
            </a:p>
          </xdr:txBody>
        </xdr:sp>
        <xdr:sp macro="" textlink="'데이터 통계'!M4">
          <xdr:nvSpPr>
            <xdr:cNvPr id="38" name="Rectangle 6">
              <a:extLst>
                <a:ext uri="{FF2B5EF4-FFF2-40B4-BE49-F238E27FC236}">
                  <a16:creationId xmlns:a16="http://schemas.microsoft.com/office/drawing/2014/main" id="{4E613756-BD4D-4968-BB00-9C6535E0EAAC}"/>
                </a:ext>
              </a:extLst>
            </xdr:cNvPr>
            <xdr:cNvSpPr/>
          </xdr:nvSpPr>
          <xdr:spPr>
            <a:xfrm>
              <a:off x="2085974" y="1903237"/>
              <a:ext cx="774654" cy="52578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F8F26F34-4087-4A9C-B5A5-A3665B476393}" type="TxLink">
                <a:rPr lang="en-US" altLang="en-US" sz="1800" b="1" i="0" u="none" strike="noStrike">
                  <a:solidFill>
                    <a:schemeClr val="tx1"/>
                  </a:solidFill>
                  <a:latin typeface="Calibri"/>
                  <a:ea typeface="+mn-ea"/>
                  <a:cs typeface="Calibri"/>
                </a:rPr>
                <a:pPr marL="0" indent="0" algn="ctr"/>
                <a:t>5</a:t>
              </a:fld>
              <a:endParaRPr lang="en-US" altLang="en-US" sz="1800" b="1" i="0" u="none" strike="noStrike">
                <a:solidFill>
                  <a:schemeClr val="tx1"/>
                </a:solidFill>
                <a:latin typeface="Calibri"/>
                <a:ea typeface="+mn-ea"/>
                <a:cs typeface="Calibri"/>
              </a:endParaRPr>
            </a:p>
          </xdr:txBody>
        </xdr:sp>
      </xdr:grpSp>
      <xdr:cxnSp macro="">
        <xdr:nvCxnSpPr>
          <xdr:cNvPr id="36" name="직선 연결선 35">
            <a:extLst>
              <a:ext uri="{FF2B5EF4-FFF2-40B4-BE49-F238E27FC236}">
                <a16:creationId xmlns:a16="http://schemas.microsoft.com/office/drawing/2014/main" id="{0D36A427-1C8E-4605-8B0E-9F9D0CB8663E}"/>
              </a:ext>
            </a:extLst>
          </xdr:cNvPr>
          <xdr:cNvCxnSpPr/>
        </xdr:nvCxnSpPr>
        <xdr:spPr>
          <a:xfrm>
            <a:off x="2219325" y="2362200"/>
            <a:ext cx="657225" cy="0"/>
          </a:xfrm>
          <a:prstGeom prst="line">
            <a:avLst/>
          </a:prstGeom>
          <a:ln>
            <a:solidFill>
              <a:schemeClr val="tx1">
                <a:lumMod val="65000"/>
                <a:lumOff val="3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7D68821-8D49-44D8-B38C-774C46845C86}" name="Resources" displayName="Resources" ref="K5:K14" totalsRowShown="0" headerRowDxfId="53" dataDxfId="52">
  <tableColumns count="1">
    <tableColumn id="1" xr3:uid="{DE1DC9F1-CB1F-4F8B-8C7F-E6F530D6214C}" name="담당자" dataDxfId="51"/>
  </tableColumns>
  <tableStyleInfo name="표 스타일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2AE0EF-77A5-480F-B8D2-DE743F68BC3A}" name="data" displayName="data" ref="B5:H33" totalsRowShown="0" headerRowDxfId="50" dataDxfId="48" headerRowBorderDxfId="49">
  <tableColumns count="7">
    <tableColumn id="1" xr3:uid="{EA77325B-81EF-4910-9644-D3E316DAA2DC}" name="프로젝트명" dataDxfId="47"/>
    <tableColumn id="2" xr3:uid="{878F65EF-C367-463C-9631-5C60C5E46497}" name="업무명" dataDxfId="46"/>
    <tableColumn id="3" xr3:uid="{68021EBA-73F6-4635-85C9-12626D6DA221}" name="담당자" dataDxfId="45"/>
    <tableColumn id="4" xr3:uid="{41B8DC84-83F5-4420-8975-C4B8253D4AFF}" name="시작일" dataDxfId="44"/>
    <tableColumn id="5" xr3:uid="{70AF56FE-08AC-4DB7-A197-48496B5E2A46}" name="전체일수" dataDxfId="43"/>
    <tableColumn id="6" xr3:uid="{A44344FD-8D21-4901-9B9B-51C846364341}" name="종료일" dataDxfId="42"/>
    <tableColumn id="7" xr3:uid="{0460A607-FE01-4134-9EDB-CFFED938CDA2}" name="진행률" dataDxfId="41" dataCellStyle="백분율"/>
  </tableColumns>
  <tableStyleInfo name="표 스타일 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DB78461-BFCC-4F6A-B54B-544CC73E893D}" name="표3" displayName="표3" ref="J5:J14" totalsRowShown="0" headerRowDxfId="40" dataDxfId="39">
  <tableColumns count="1">
    <tableColumn id="1" xr3:uid="{17C29D2F-65CC-4DDA-8638-DA34F4778A09}" name="프로젝트명" dataDxfId="38"/>
  </tableColumns>
  <tableStyleInfo name="표 스타일 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5C78580-85AE-45B2-A3E4-4F7CBA972B63}" name="unfinish" displayName="unfinish" ref="J17:P33" totalsRowShown="0" headerRowDxfId="37" dataDxfId="36">
  <tableColumns count="7">
    <tableColumn id="1" xr3:uid="{CC90887B-C7A8-4A7D-935F-BF7FD43B0D7E}" name="프로젝트명" dataDxfId="35">
      <calculatedColumnFormula array="1">IFERROR(INDEX('데이터 입력'!$B$6:$H$33,SMALL(IF(('데이터 입력'!$H$6:$H$33&lt;1),MATCH(ROW('데이터 입력'!$B$6:$H$33),ROW('데이터 입력'!$B$6:$H$33)),""),ROWS(J$18:$J18)),COLUMNS($A$5:A5)),"")</calculatedColumnFormula>
    </tableColumn>
    <tableColumn id="2" xr3:uid="{8357AE80-952F-497C-8524-ED26CD9C307B}" name="업무명" dataDxfId="34">
      <calculatedColumnFormula array="1">IFERROR(INDEX('데이터 입력'!$B$6:$H$33,SMALL(IF(('데이터 입력'!$H$6:$H$33&lt;1),MATCH(ROW('데이터 입력'!$B$6:$H$33),ROW('데이터 입력'!$B$6:$H$33)),""),ROWS($J$18:K18)),COLUMNS($A$5:B5)),"")</calculatedColumnFormula>
    </tableColumn>
    <tableColumn id="3" xr3:uid="{538E7AEB-5343-4DF9-AE08-43E4CEF2D8BC}" name="담당자" dataDxfId="33">
      <calculatedColumnFormula array="1">IFERROR(INDEX('데이터 입력'!$B$6:$H$33,SMALL(IF(('데이터 입력'!$H$6:$H$33&lt;1),MATCH(ROW('데이터 입력'!$B$6:$H$33),ROW('데이터 입력'!$B$6:$H$33)),""),ROWS($J$18:L18)),COLUMNS($A$5:C5)),"")</calculatedColumnFormula>
    </tableColumn>
    <tableColumn id="4" xr3:uid="{4BD1BEA2-8EB9-4490-B652-FB2D1FC7E28D}" name="시작일" dataDxfId="32"/>
    <tableColumn id="5" xr3:uid="{0F1B072C-6945-4C0E-8E21-DD55FFDD639B}" name="전체일수" dataDxfId="31"/>
    <tableColumn id="6" xr3:uid="{22C722D1-CAC7-48D1-9D75-0EDA781CD1F8}" name="종료일" dataDxfId="30"/>
    <tableColumn id="7" xr3:uid="{B67B3783-0E99-427D-918E-D5DEAC0A1298}" name="진행률" dataDxfId="29">
      <calculatedColumnFormula array="1">IFERROR(INDEX('데이터 입력'!$B$6:$H$33,SMALL(IF(('데이터 입력'!$H$6:$H$33&lt;1),MATCH(ROW('데이터 입력'!$B$6:$H$33),ROW('데이터 입력'!$B$6:$H$33)),""),ROWS($J$18:P18)),COLUMNS($A$5:G5)),"")</calculatedColumnFormula>
    </tableColumn>
  </tableColumns>
  <tableStyleInfo name="표 스타일 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ACFA178-E80D-4DAE-AF1D-32B020108021}" name="표5" displayName="표5" ref="R17:X33" totalsRowShown="0" headerRowDxfId="28" dataDxfId="27">
  <tableColumns count="7">
    <tableColumn id="1" xr3:uid="{BBACC9BC-5044-4F1B-836F-307BFB82D0BE}" name="프로젝트명" dataDxfId="26">
      <calculatedColumnFormula array="1">IFERROR(INDEX($J$18:$P$33,SMALL(IF(($O$18:$O$33&lt;$H$3),MATCH(ROW($J$18:$P$33),ROW($J$18:$P$33)),""),ROWS($R$18:R18)),COLUMNS($A$5:A5)),"")</calculatedColumnFormula>
    </tableColumn>
    <tableColumn id="2" xr3:uid="{B8BA4924-37BD-4C0C-B520-3E47B025AE1C}" name="업무명" dataDxfId="25">
      <calculatedColumnFormula array="1">IFERROR(INDEX($J$18:$P$33,SMALL(IF(($O$18:$O$33&lt;$H$3),MATCH(ROW($J$18:$P$33),ROW($J$18:$P$33)),""),ROWS($R$18:S18)),COLUMNS($A$5:B5)),"")</calculatedColumnFormula>
    </tableColumn>
    <tableColumn id="3" xr3:uid="{6A53E0D1-1A54-4C1D-992E-56F42EBCF411}" name="담당자" dataDxfId="24">
      <calculatedColumnFormula array="1">IFERROR(INDEX($J$18:$P$33,SMALL(IF(($O$18:$O$33&lt;$H$3),MATCH(ROW($J$18:$P$33),ROW($J$18:$P$33)),""),ROWS($R$18:T18)),COLUMNS($A$5:C5)),"")</calculatedColumnFormula>
    </tableColumn>
    <tableColumn id="4" xr3:uid="{06A6CD69-BEF2-4F39-AEF6-6AF010F2D4BC}" name="시작일" dataDxfId="23">
      <calculatedColumnFormula array="1">IFERROR(INDEX($J$18:$P$33,SMALL(IF(($O$18:$O$33&lt;$H$3),MATCH(ROW($J$18:$P$33),ROW($J$18:$P$33)),""),ROWS($R$18:U18)),COLUMNS($A$5:D5)),"")</calculatedColumnFormula>
    </tableColumn>
    <tableColumn id="5" xr3:uid="{8C395059-0B9E-4A14-AE3F-728288655F98}" name="전체일수" dataDxfId="22">
      <calculatedColumnFormula array="1">IFERROR(INDEX($J$18:$P$33,SMALL(IF(($O$18:$O$33&lt;$H$3),MATCH(ROW($J$18:$P$33),ROW($J$18:$P$33)),""),ROWS($R$18:V18)),COLUMNS($A$5:E5)),"")</calculatedColumnFormula>
    </tableColumn>
    <tableColumn id="6" xr3:uid="{4834F390-14F6-4D56-A96F-17074B9E7583}" name="종료일" dataDxfId="21">
      <calculatedColumnFormula array="1">IFERROR(INDEX($J$18:$P$33,SMALL(IF(($O$18:$O$33&lt;$H$3),MATCH(ROW($J$18:$P$33),ROW($J$18:$P$33)),""),ROWS($R$18:W18)),COLUMNS($A$5:F5)),"")</calculatedColumnFormula>
    </tableColumn>
    <tableColumn id="7" xr3:uid="{3F5C6DAB-747E-4396-B97D-57FE9FF0503C}" name="진행률" dataDxfId="20" dataCellStyle="백분율">
      <calculatedColumnFormula array="1">IFERROR(INDEX($J$18:$P$33,SMALL(IF(($O$18:$O$33&lt;$H$3),MATCH(ROW($J$18:$P$33),ROW($J$18:$P$33)),""),ROWS($R$18:X18)),COLUMNS($A$5:G5)),"")</calculatedColumnFormula>
    </tableColumn>
  </tableColumns>
  <tableStyleInfo name="표 스타일 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62B25EF-F427-4C5E-8593-6E24B40ADF95}" name="표6" displayName="표6" ref="B7:H18" totalsRowShown="0" headerRowDxfId="17" dataDxfId="16">
  <tableColumns count="7">
    <tableColumn id="1" xr3:uid="{28BB932A-DA04-4BFE-92EB-FA625631C2BD}" name="프로젝트명" dataDxfId="15"/>
    <tableColumn id="2" xr3:uid="{A82BC72F-1453-494C-A2A7-22139C2D07F1}" name="업무 수" dataDxfId="14">
      <calculatedColumnFormula>COUNTIF('데이터 입력'!$B$6:$B$42,B8)</calculatedColumnFormula>
    </tableColumn>
    <tableColumn id="3" xr3:uid="{0D867225-3BB0-42A2-92A8-2A3F6DB58E06}" name="시작일" dataDxfId="13">
      <calculatedColumnFormula array="1">MIN(IF('데이터 입력'!$B$6:$B$42=B8,'데이터 입력'!$E$6:$E$42))</calculatedColumnFormula>
    </tableColumn>
    <tableColumn id="4" xr3:uid="{04D95149-A64E-4530-93C0-C4F74F519457}" name="종료일" dataDxfId="12">
      <calculatedColumnFormula array="1">MAX(IF('데이터 입력'!$B$6:$B$42=B8, '데이터 입력'!$G$6:$G$42))</calculatedColumnFormula>
    </tableColumn>
    <tableColumn id="5" xr3:uid="{3A7F363C-F3FD-4F4D-877C-EA131115FC81}" name="전체일수" dataDxfId="11"/>
    <tableColumn id="6" xr3:uid="{DC0C99A9-06EA-4FB6-83C9-3EDE8A062292}" name="진행률" dataDxfId="10" dataCellStyle="백분율">
      <calculatedColumnFormula>AVERAGEIF('데이터 입력'!$B$6:$B$42, B8, '데이터 입력'!$H$6:$H$42)</calculatedColumnFormula>
    </tableColumn>
    <tableColumn id="7" xr3:uid="{F9A0907E-6515-4F3A-9811-36FE598DF253}" name="잔여율" dataDxfId="9" dataCellStyle="백분율">
      <calculatedColumnFormula>IFERROR(1-G8,"")</calculatedColumnFormula>
    </tableColumn>
  </tableColumns>
  <tableStyleInfo name="표 스타일 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B5DC153-4650-4BCF-8043-4FE68269C468}" name="표10" displayName="표10" ref="J7:O18" totalsRowShown="0" headerRowDxfId="8" dataDxfId="6" headerRowBorderDxfId="7">
  <tableColumns count="6">
    <tableColumn id="1" xr3:uid="{181EF5F8-0CAC-42B0-8B9B-778991B81F56}" name="프로젝트명" dataDxfId="5"/>
    <tableColumn id="2" xr3:uid="{FC32394E-73FA-44C4-B602-606DDFF3A78F}" name="업무 수" dataDxfId="4">
      <calculatedColumnFormula>COUNTIF('데이터 입력'!$D$6:$D$33,J8)</calculatedColumnFormula>
    </tableColumn>
    <tableColumn id="3" xr3:uid="{62D150A7-6654-43C9-A3DC-41B4566D1D52}" name="참여일수" dataDxfId="3">
      <calculatedColumnFormula>SUMIF('데이터 입력'!$D$6:$D$42, J8, '데이터 입력'!$F$6:$F$42)</calculatedColumnFormula>
    </tableColumn>
    <tableColumn id="4" xr3:uid="{2E03A488-AEE1-4826-9781-331C9AD108FA}" name="진행률" dataDxfId="2" dataCellStyle="백분율">
      <calculatedColumnFormula>AVERAGEIF('데이터 입력'!$D$6:$D$42, J8, '데이터 입력'!$H$6:$H$42)</calculatedColumnFormula>
    </tableColumn>
    <tableColumn id="5" xr3:uid="{D3DC9FE2-E58D-401C-80A0-2787C63F34C6}" name="잔여율" dataDxfId="1" dataCellStyle="백분율">
      <calculatedColumnFormula>IFERROR(1-M8,"")</calculatedColumnFormula>
    </tableColumn>
    <tableColumn id="6" xr3:uid="{18DFAC46-D88C-49B7-90D1-68B9B16558D4}" name="최대 작업 일수" dataDxfId="0">
      <calculatedColumnFormula>IF(K8&gt;0, $K$3, "")</calculatedColumnFormula>
    </tableColumn>
  </tableColumns>
  <tableStyleInfo name="표 스타일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사용자 지정 76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CAFF2"/>
      </a:accent1>
      <a:accent2>
        <a:srgbClr val="FA7E8A"/>
      </a:accent2>
      <a:accent3>
        <a:srgbClr val="35A084"/>
      </a:accent3>
      <a:accent4>
        <a:srgbClr val="5DCEAF"/>
      </a:accent4>
      <a:accent5>
        <a:srgbClr val="FF8021"/>
      </a:accent5>
      <a:accent6>
        <a:srgbClr val="FA7EA1"/>
      </a:accent6>
      <a:hlink>
        <a:srgbClr val="56C7AA"/>
      </a:hlink>
      <a:folHlink>
        <a:srgbClr val="59A8D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377C9-8866-453D-8E44-96334E72CC88}">
  <sheetPr>
    <pageSetUpPr fitToPage="1"/>
  </sheetPr>
  <dimension ref="B1:I26"/>
  <sheetViews>
    <sheetView showGridLines="0" showRowColHeaders="0" showZeros="0" tabSelected="1" zoomScaleNormal="100" workbookViewId="0">
      <selection activeCell="B2" sqref="B2:D2"/>
    </sheetView>
  </sheetViews>
  <sheetFormatPr defaultColWidth="8.875" defaultRowHeight="20.100000000000001" customHeight="1" x14ac:dyDescent="0.2"/>
  <cols>
    <col min="1" max="1" width="2.5" style="20" customWidth="1"/>
    <col min="2" max="2" width="45.625" style="20" customWidth="1"/>
    <col min="3" max="3" width="3.625" style="20" customWidth="1"/>
    <col min="4" max="4" width="20.625" style="20" customWidth="1"/>
    <col min="5" max="5" width="21.625" style="20" customWidth="1"/>
    <col min="6" max="6" width="15.625" style="20" customWidth="1"/>
    <col min="7" max="7" width="12.625" style="20" customWidth="1"/>
    <col min="8" max="8" width="10.625" style="20" customWidth="1"/>
    <col min="9" max="9" width="12.625" style="20" customWidth="1"/>
    <col min="10" max="10" width="2.625" style="20" customWidth="1"/>
    <col min="11" max="16384" width="8.875" style="20"/>
  </cols>
  <sheetData>
    <row r="1" spans="2:9" ht="11.25" customHeight="1" x14ac:dyDescent="0.2"/>
    <row r="2" spans="2:9" ht="60" customHeight="1" x14ac:dyDescent="0.2">
      <c r="B2" s="53" t="s">
        <v>55</v>
      </c>
      <c r="C2" s="53"/>
      <c r="D2" s="53"/>
    </row>
    <row r="4" spans="2:9" ht="50.1" customHeight="1" x14ac:dyDescent="0.2"/>
    <row r="5" spans="2:9" ht="9.9499999999999993" customHeight="1" x14ac:dyDescent="0.2"/>
    <row r="6" spans="2:9" ht="20.100000000000001" customHeight="1" x14ac:dyDescent="0.3">
      <c r="B6" s="54" t="s">
        <v>66</v>
      </c>
      <c r="C6" s="54"/>
      <c r="D6" s="54" t="s">
        <v>56</v>
      </c>
      <c r="E6" s="54"/>
      <c r="H6" s="27" t="s">
        <v>57</v>
      </c>
      <c r="I6" s="26">
        <f ca="1">'데이터 입력'!H3</f>
        <v>45078</v>
      </c>
    </row>
    <row r="7" spans="2:9" ht="9.9499999999999993" customHeight="1" x14ac:dyDescent="0.2"/>
    <row r="8" spans="2:9" ht="20.100000000000001" customHeight="1" x14ac:dyDescent="0.2">
      <c r="D8" s="37" t="s">
        <v>58</v>
      </c>
      <c r="E8" s="37" t="s">
        <v>59</v>
      </c>
      <c r="F8" s="37" t="s">
        <v>60</v>
      </c>
      <c r="G8" s="37" t="s">
        <v>61</v>
      </c>
      <c r="H8" s="37" t="s">
        <v>62</v>
      </c>
      <c r="I8" s="37" t="s">
        <v>63</v>
      </c>
    </row>
    <row r="9" spans="2:9" ht="20.100000000000001" customHeight="1" x14ac:dyDescent="0.2">
      <c r="D9" s="38" t="str">
        <f ca="1">'데이터 입력'!R18</f>
        <v>웹 디자인</v>
      </c>
      <c r="E9" s="38" t="str">
        <f ca="1">'데이터 입력'!S18</f>
        <v>웹사이트 검토</v>
      </c>
      <c r="F9" s="38" t="str">
        <f ca="1">'데이터 입력'!T18</f>
        <v>이순신</v>
      </c>
      <c r="G9" s="39">
        <f ca="1">'데이터 입력'!W18</f>
        <v>45073</v>
      </c>
      <c r="H9" s="40">
        <f ca="1">'데이터 입력'!X18</f>
        <v>0.85</v>
      </c>
      <c r="I9" s="41">
        <f ca="1">IF(G9=0,"",$I$6-G9)</f>
        <v>5</v>
      </c>
    </row>
    <row r="10" spans="2:9" ht="20.100000000000001" customHeight="1" x14ac:dyDescent="0.2">
      <c r="D10" s="21" t="str">
        <f ca="1">'데이터 입력'!R19</f>
        <v>웹 디자인</v>
      </c>
      <c r="E10" s="21" t="str">
        <f ca="1">'데이터 입력'!S19</f>
        <v>와이어프레임 개발</v>
      </c>
      <c r="F10" s="21" t="str">
        <f ca="1">'데이터 입력'!T19</f>
        <v>이순신</v>
      </c>
      <c r="G10" s="22">
        <f ca="1">'데이터 입력'!W19</f>
        <v>45076</v>
      </c>
      <c r="H10" s="23">
        <f ca="1">'데이터 입력'!X19</f>
        <v>0.7</v>
      </c>
      <c r="I10" s="24">
        <f t="shared" ref="I10:I14" ca="1" si="0">IF(G10=0,"",$I$6-G10)</f>
        <v>2</v>
      </c>
    </row>
    <row r="11" spans="2:9" ht="20.100000000000001" customHeight="1" x14ac:dyDescent="0.2">
      <c r="D11" s="21" t="str">
        <f ca="1">'데이터 입력'!R20</f>
        <v>설문조사 분석</v>
      </c>
      <c r="E11" s="21" t="str">
        <f ca="1">'데이터 입력'!S20</f>
        <v>통계 분석</v>
      </c>
      <c r="F11" s="21" t="str">
        <f ca="1">'데이터 입력'!T20</f>
        <v>성춘향</v>
      </c>
      <c r="G11" s="22">
        <f ca="1">'데이터 입력'!W20</f>
        <v>45075</v>
      </c>
      <c r="H11" s="23">
        <f ca="1">'데이터 입력'!X20</f>
        <v>0.3</v>
      </c>
      <c r="I11" s="24">
        <f t="shared" ca="1" si="0"/>
        <v>3</v>
      </c>
    </row>
    <row r="12" spans="2:9" ht="20.100000000000001" customHeight="1" x14ac:dyDescent="0.2">
      <c r="D12" s="21">
        <f ca="1">'데이터 입력'!R21</f>
        <v>0</v>
      </c>
      <c r="E12" s="21">
        <f ca="1">'데이터 입력'!S21</f>
        <v>0</v>
      </c>
      <c r="F12" s="21">
        <f ca="1">'데이터 입력'!T21</f>
        <v>0</v>
      </c>
      <c r="G12" s="22">
        <f ca="1">'데이터 입력'!W21</f>
        <v>0</v>
      </c>
      <c r="H12" s="23">
        <f ca="1">'데이터 입력'!X21</f>
        <v>0</v>
      </c>
      <c r="I12" s="24" t="str">
        <f t="shared" ca="1" si="0"/>
        <v/>
      </c>
    </row>
    <row r="13" spans="2:9" ht="20.100000000000001" customHeight="1" x14ac:dyDescent="0.2">
      <c r="D13" s="21">
        <f ca="1">'데이터 입력'!R22</f>
        <v>0</v>
      </c>
      <c r="E13" s="21">
        <f ca="1">'데이터 입력'!S22</f>
        <v>0</v>
      </c>
      <c r="F13" s="21">
        <f ca="1">'데이터 입력'!T22</f>
        <v>0</v>
      </c>
      <c r="G13" s="22">
        <f ca="1">'데이터 입력'!W22</f>
        <v>0</v>
      </c>
      <c r="H13" s="23">
        <f ca="1">'데이터 입력'!X22</f>
        <v>0</v>
      </c>
      <c r="I13" s="24" t="str">
        <f t="shared" ca="1" si="0"/>
        <v/>
      </c>
    </row>
    <row r="14" spans="2:9" ht="20.100000000000001" customHeight="1" x14ac:dyDescent="0.2">
      <c r="D14" s="21">
        <f ca="1">'데이터 입력'!R23</f>
        <v>0</v>
      </c>
      <c r="E14" s="21">
        <f ca="1">'데이터 입력'!S23</f>
        <v>0</v>
      </c>
      <c r="F14" s="21">
        <f ca="1">'데이터 입력'!T23</f>
        <v>0</v>
      </c>
      <c r="G14" s="22">
        <f ca="1">'데이터 입력'!W23</f>
        <v>0</v>
      </c>
      <c r="H14" s="23">
        <f ca="1">'데이터 입력'!X23</f>
        <v>0</v>
      </c>
      <c r="I14" s="24" t="str">
        <f t="shared" ca="1" si="0"/>
        <v/>
      </c>
    </row>
    <row r="15" spans="2:9" ht="5.0999999999999996" customHeight="1" x14ac:dyDescent="0.2">
      <c r="D15" s="42"/>
      <c r="E15" s="43"/>
      <c r="F15" s="43"/>
      <c r="G15" s="44"/>
      <c r="H15" s="45"/>
      <c r="I15" s="46"/>
    </row>
    <row r="16" spans="2:9" ht="20.100000000000001" customHeight="1" x14ac:dyDescent="0.3">
      <c r="D16" s="52" t="s">
        <v>64</v>
      </c>
      <c r="E16" s="52"/>
      <c r="F16" s="51" t="s">
        <v>67</v>
      </c>
      <c r="G16" s="51"/>
      <c r="H16" s="51"/>
    </row>
    <row r="17" spans="4:8" ht="20.100000000000001" customHeight="1" x14ac:dyDescent="0.2">
      <c r="D17" s="25"/>
      <c r="E17" s="25"/>
      <c r="F17" s="25"/>
      <c r="G17" s="25"/>
      <c r="H17" s="25"/>
    </row>
    <row r="25" spans="4:8" ht="5.0999999999999996" customHeight="1" x14ac:dyDescent="0.2"/>
    <row r="26" spans="4:8" ht="20.100000000000001" customHeight="1" x14ac:dyDescent="0.3">
      <c r="D26" s="52" t="s">
        <v>65</v>
      </c>
      <c r="E26" s="52"/>
    </row>
  </sheetData>
  <mergeCells count="6">
    <mergeCell ref="F16:H16"/>
    <mergeCell ref="D26:E26"/>
    <mergeCell ref="B2:D2"/>
    <mergeCell ref="D6:E6"/>
    <mergeCell ref="B6:C6"/>
    <mergeCell ref="D16:E16"/>
  </mergeCells>
  <phoneticPr fontId="3" type="noConversion"/>
  <conditionalFormatting sqref="D9:I15">
    <cfRule type="expression" dxfId="55" priority="1">
      <formula>AND($I9&gt;0,$I9&lt;4)</formula>
    </cfRule>
    <cfRule type="expression" dxfId="54" priority="2">
      <formula>$I9&gt;3</formula>
    </cfRule>
  </conditionalFormatting>
  <printOptions horizontalCentered="1" verticalCentered="1"/>
  <pageMargins left="0.59055118110236227" right="0.59055118110236227" top="0.78740157480314965" bottom="0.78740157480314965" header="0" footer="0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3C7C6-39B7-432C-BA1D-608DC6331608}">
  <sheetPr>
    <pageSetUpPr fitToPage="1"/>
  </sheetPr>
  <dimension ref="B1:X46"/>
  <sheetViews>
    <sheetView showGridLines="0" showRowColHeaders="0" showZeros="0" zoomScaleNormal="100" workbookViewId="0">
      <selection activeCell="B6" sqref="B6"/>
    </sheetView>
  </sheetViews>
  <sheetFormatPr defaultColWidth="8.875" defaultRowHeight="21" customHeight="1" x14ac:dyDescent="0.3"/>
  <cols>
    <col min="1" max="1" width="2.5" style="1" customWidth="1"/>
    <col min="2" max="2" width="20.625" style="1" customWidth="1"/>
    <col min="3" max="3" width="21.625" style="1" customWidth="1"/>
    <col min="4" max="4" width="15.625" style="1" customWidth="1"/>
    <col min="5" max="5" width="12.625" style="1" customWidth="1"/>
    <col min="6" max="6" width="15.625" style="1" customWidth="1"/>
    <col min="7" max="7" width="12.625" style="1" customWidth="1"/>
    <col min="8" max="8" width="13.625" style="1" customWidth="1"/>
    <col min="9" max="9" width="5.625" style="1" customWidth="1"/>
    <col min="10" max="10" width="20.625" style="1" customWidth="1"/>
    <col min="11" max="11" width="21.625" style="1" customWidth="1"/>
    <col min="12" max="12" width="15.625" style="1" customWidth="1"/>
    <col min="13" max="13" width="12.625" style="1" customWidth="1"/>
    <col min="14" max="14" width="15.625" style="1" customWidth="1"/>
    <col min="15" max="15" width="12.625" style="1" customWidth="1"/>
    <col min="16" max="16" width="11.625" style="1" customWidth="1"/>
    <col min="17" max="17" width="5.625" style="1" customWidth="1"/>
    <col min="18" max="18" width="20.625" style="1" customWidth="1"/>
    <col min="19" max="19" width="21.625" style="1" customWidth="1"/>
    <col min="20" max="20" width="15.625" style="1" customWidth="1"/>
    <col min="21" max="21" width="12.625" style="1" customWidth="1"/>
    <col min="22" max="22" width="15.625" style="1" customWidth="1"/>
    <col min="23" max="23" width="12.625" style="1" customWidth="1"/>
    <col min="24" max="24" width="11.625" style="1" customWidth="1"/>
    <col min="25" max="16384" width="8.875" style="1"/>
  </cols>
  <sheetData>
    <row r="1" spans="2:24" ht="11.25" customHeight="1" x14ac:dyDescent="0.3"/>
    <row r="2" spans="2:24" ht="39.950000000000003" customHeight="1" x14ac:dyDescent="0.3">
      <c r="B2" s="56" t="s">
        <v>0</v>
      </c>
      <c r="C2" s="56"/>
      <c r="D2" s="2"/>
    </row>
    <row r="3" spans="2:24" ht="20.100000000000001" customHeight="1" x14ac:dyDescent="0.3">
      <c r="B3" s="56"/>
      <c r="C3" s="56"/>
      <c r="G3" s="34" t="s">
        <v>1</v>
      </c>
      <c r="H3" s="35">
        <f ca="1">TODAY()</f>
        <v>45078</v>
      </c>
    </row>
    <row r="4" spans="2:24" ht="20.100000000000001" customHeight="1" x14ac:dyDescent="0.3"/>
    <row r="5" spans="2:24" ht="23.1" customHeight="1" x14ac:dyDescent="0.3">
      <c r="B5" s="47" t="s">
        <v>3</v>
      </c>
      <c r="C5" s="47" t="s">
        <v>5</v>
      </c>
      <c r="D5" s="47" t="s">
        <v>7</v>
      </c>
      <c r="E5" s="47" t="s">
        <v>9</v>
      </c>
      <c r="F5" s="47" t="s">
        <v>75</v>
      </c>
      <c r="G5" s="47" t="s">
        <v>11</v>
      </c>
      <c r="H5" s="47" t="s">
        <v>13</v>
      </c>
      <c r="I5" s="14"/>
      <c r="J5" s="48" t="s">
        <v>14</v>
      </c>
      <c r="K5" s="48" t="s">
        <v>15</v>
      </c>
      <c r="L5" s="55"/>
      <c r="M5" s="55"/>
      <c r="N5" s="55"/>
      <c r="O5" s="55"/>
      <c r="P5" s="55"/>
      <c r="Q5" s="14"/>
      <c r="R5" s="14"/>
      <c r="S5" s="14"/>
      <c r="T5" s="14"/>
      <c r="U5" s="14"/>
      <c r="V5" s="14"/>
      <c r="W5" s="14"/>
      <c r="X5" s="14"/>
    </row>
    <row r="6" spans="2:24" ht="21" customHeight="1" x14ac:dyDescent="0.3">
      <c r="B6" s="4" t="s">
        <v>23</v>
      </c>
      <c r="C6" s="4" t="s">
        <v>33</v>
      </c>
      <c r="D6" s="4" t="s">
        <v>16</v>
      </c>
      <c r="E6" s="16">
        <f ca="1">H3</f>
        <v>45078</v>
      </c>
      <c r="F6" s="4">
        <f ca="1">IF(data[[#This Row],[종료일]]="","",data[[#This Row],[종료일]]-data[[#This Row],[시작일]]+1)</f>
        <v>4</v>
      </c>
      <c r="G6" s="16">
        <f ca="1">data[[#This Row],[시작일]]+3</f>
        <v>45081</v>
      </c>
      <c r="H6" s="6">
        <v>1</v>
      </c>
      <c r="I6" s="14"/>
      <c r="J6" s="4" t="s">
        <v>24</v>
      </c>
      <c r="K6" s="4" t="s">
        <v>17</v>
      </c>
      <c r="L6" s="55"/>
      <c r="M6" s="55"/>
      <c r="N6" s="55"/>
      <c r="O6" s="55"/>
      <c r="P6" s="55"/>
      <c r="Q6" s="14"/>
      <c r="R6" s="14"/>
      <c r="S6" s="14"/>
      <c r="T6" s="14"/>
      <c r="U6" s="14"/>
      <c r="V6" s="14"/>
      <c r="W6" s="14"/>
      <c r="X6" s="14"/>
    </row>
    <row r="7" spans="2:24" ht="21" customHeight="1" x14ac:dyDescent="0.3">
      <c r="B7" s="4" t="s">
        <v>23</v>
      </c>
      <c r="C7" s="4" t="s">
        <v>71</v>
      </c>
      <c r="D7" s="4" t="s">
        <v>16</v>
      </c>
      <c r="E7" s="16">
        <v>45070</v>
      </c>
      <c r="F7" s="4">
        <v>4</v>
      </c>
      <c r="G7" s="16">
        <v>45073</v>
      </c>
      <c r="H7" s="6">
        <v>1</v>
      </c>
      <c r="I7" s="14"/>
      <c r="J7" s="4" t="s">
        <v>26</v>
      </c>
      <c r="K7" s="4" t="s">
        <v>19</v>
      </c>
      <c r="L7" s="14"/>
      <c r="M7" s="15"/>
      <c r="N7" s="15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2:24" ht="21" customHeight="1" x14ac:dyDescent="0.3">
      <c r="B8" s="4" t="s">
        <v>23</v>
      </c>
      <c r="C8" s="4" t="s">
        <v>72</v>
      </c>
      <c r="D8" s="4" t="s">
        <v>16</v>
      </c>
      <c r="E8" s="16">
        <v>45070</v>
      </c>
      <c r="F8" s="4">
        <v>4</v>
      </c>
      <c r="G8" s="16">
        <v>45073</v>
      </c>
      <c r="H8" s="6">
        <v>1</v>
      </c>
      <c r="I8" s="14"/>
      <c r="J8" s="4" t="s">
        <v>28</v>
      </c>
      <c r="K8" s="4" t="s">
        <v>21</v>
      </c>
      <c r="L8" s="14"/>
      <c r="M8" s="15"/>
      <c r="N8" s="15"/>
      <c r="O8" s="14"/>
      <c r="P8" s="14"/>
      <c r="Q8" s="14"/>
      <c r="R8" s="14"/>
      <c r="S8" s="14"/>
      <c r="T8" s="14"/>
      <c r="U8" s="14"/>
      <c r="V8" s="14"/>
      <c r="W8" s="14"/>
      <c r="X8" s="14"/>
    </row>
    <row r="9" spans="2:24" ht="21" customHeight="1" x14ac:dyDescent="0.3">
      <c r="B9" s="4" t="s">
        <v>25</v>
      </c>
      <c r="C9" s="4" t="s">
        <v>77</v>
      </c>
      <c r="D9" s="4" t="s">
        <v>18</v>
      </c>
      <c r="E9" s="16">
        <f ca="1">H3-10</f>
        <v>45068</v>
      </c>
      <c r="F9" s="4">
        <f ca="1">IF(data[[#This Row],[종료일]]="","",data[[#This Row],[종료일]]-data[[#This Row],[시작일]]+1)</f>
        <v>6</v>
      </c>
      <c r="G9" s="16">
        <f ca="1">data[[#This Row],[시작일]]+5</f>
        <v>45073</v>
      </c>
      <c r="H9" s="6">
        <v>0.85</v>
      </c>
      <c r="I9" s="14"/>
      <c r="J9" s="4" t="s">
        <v>30</v>
      </c>
      <c r="K9" s="4" t="s">
        <v>22</v>
      </c>
      <c r="L9" s="14"/>
      <c r="M9" s="15"/>
      <c r="N9" s="15"/>
      <c r="O9" s="14"/>
      <c r="P9" s="14"/>
      <c r="Q9" s="14"/>
      <c r="R9" s="14"/>
      <c r="S9" s="14"/>
      <c r="T9" s="14"/>
      <c r="U9" s="14"/>
      <c r="V9" s="14"/>
      <c r="W9" s="14"/>
      <c r="X9" s="14"/>
    </row>
    <row r="10" spans="2:24" ht="21" customHeight="1" x14ac:dyDescent="0.3">
      <c r="B10" s="4" t="s">
        <v>25</v>
      </c>
      <c r="C10" s="4" t="s">
        <v>34</v>
      </c>
      <c r="D10" s="4" t="s">
        <v>18</v>
      </c>
      <c r="E10" s="16">
        <f ca="1">G9</f>
        <v>45073</v>
      </c>
      <c r="F10" s="4">
        <f ca="1">IF(data[[#This Row],[종료일]]="","",data[[#This Row],[종료일]]-data[[#This Row],[시작일]]+1)</f>
        <v>4</v>
      </c>
      <c r="G10" s="16">
        <f ca="1">data[[#This Row],[시작일]]+3</f>
        <v>45076</v>
      </c>
      <c r="H10" s="6">
        <v>0.7</v>
      </c>
      <c r="I10" s="14"/>
      <c r="J10" s="4"/>
      <c r="K10" s="4"/>
      <c r="L10" s="14"/>
      <c r="M10" s="15"/>
      <c r="N10" s="15"/>
      <c r="O10" s="14"/>
      <c r="P10" s="14"/>
      <c r="Q10" s="14"/>
      <c r="R10" s="14"/>
      <c r="S10" s="14"/>
      <c r="T10" s="14"/>
      <c r="U10" s="14"/>
      <c r="V10" s="14"/>
      <c r="W10" s="14"/>
      <c r="X10" s="14"/>
    </row>
    <row r="11" spans="2:24" ht="21" customHeight="1" x14ac:dyDescent="0.3">
      <c r="B11" s="4" t="s">
        <v>25</v>
      </c>
      <c r="C11" s="4" t="s">
        <v>35</v>
      </c>
      <c r="D11" s="4" t="s">
        <v>18</v>
      </c>
      <c r="E11" s="16">
        <f ca="1">G10</f>
        <v>45076</v>
      </c>
      <c r="F11" s="4">
        <f ca="1">IF(data[[#This Row],[종료일]]="","",data[[#This Row],[종료일]]-data[[#This Row],[시작일]]+1)</f>
        <v>3</v>
      </c>
      <c r="G11" s="16">
        <f ca="1">data[[#This Row],[시작일]]+2</f>
        <v>45078</v>
      </c>
      <c r="H11" s="6">
        <v>0.5</v>
      </c>
      <c r="I11" s="14"/>
      <c r="J11" s="4"/>
      <c r="K11" s="4"/>
      <c r="L11" s="14"/>
      <c r="M11" s="15"/>
      <c r="N11" s="15"/>
      <c r="O11" s="14"/>
      <c r="P11" s="14"/>
      <c r="Q11" s="14"/>
      <c r="R11" s="14"/>
      <c r="S11" s="14"/>
      <c r="T11" s="14"/>
      <c r="U11" s="14"/>
      <c r="V11" s="14"/>
      <c r="W11" s="14"/>
      <c r="X11" s="14"/>
    </row>
    <row r="12" spans="2:24" ht="21" customHeight="1" x14ac:dyDescent="0.3">
      <c r="B12" s="4" t="s">
        <v>25</v>
      </c>
      <c r="C12" s="4" t="s">
        <v>73</v>
      </c>
      <c r="D12" s="4" t="s">
        <v>20</v>
      </c>
      <c r="E12" s="16">
        <f ca="1">G11</f>
        <v>45078</v>
      </c>
      <c r="F12" s="4">
        <f ca="1">IF(data[[#This Row],[종료일]]="","",data[[#This Row],[종료일]]-data[[#This Row],[시작일]]+1)</f>
        <v>5</v>
      </c>
      <c r="G12" s="16">
        <f ca="1">data[[#This Row],[시작일]]+4</f>
        <v>45082</v>
      </c>
      <c r="H12" s="6">
        <v>0.45</v>
      </c>
      <c r="I12" s="14"/>
      <c r="J12" s="4"/>
      <c r="K12" s="4"/>
      <c r="L12" s="14"/>
      <c r="M12" s="15"/>
      <c r="N12" s="15"/>
      <c r="O12" s="14"/>
      <c r="P12" s="14"/>
      <c r="Q12" s="14"/>
      <c r="R12" s="14"/>
      <c r="S12" s="14"/>
      <c r="T12" s="14"/>
      <c r="U12" s="14"/>
      <c r="V12" s="14"/>
      <c r="W12" s="14"/>
      <c r="X12" s="14"/>
    </row>
    <row r="13" spans="2:24" ht="21" customHeight="1" x14ac:dyDescent="0.3">
      <c r="B13" s="4" t="s">
        <v>25</v>
      </c>
      <c r="C13" s="4" t="s">
        <v>36</v>
      </c>
      <c r="D13" s="4" t="s">
        <v>22</v>
      </c>
      <c r="E13" s="16">
        <f ca="1">G12</f>
        <v>45082</v>
      </c>
      <c r="F13" s="4">
        <f ca="1">IF(data[[#This Row],[종료일]]="","",data[[#This Row],[종료일]]-data[[#This Row],[시작일]]+1)</f>
        <v>6</v>
      </c>
      <c r="G13" s="16">
        <f ca="1">data[[#This Row],[시작일]]+5</f>
        <v>45087</v>
      </c>
      <c r="H13" s="6">
        <v>1</v>
      </c>
      <c r="I13" s="14"/>
      <c r="J13" s="4"/>
      <c r="K13" s="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</row>
    <row r="14" spans="2:24" ht="21" customHeight="1" x14ac:dyDescent="0.3">
      <c r="B14" s="4" t="s">
        <v>27</v>
      </c>
      <c r="C14" s="4" t="s">
        <v>37</v>
      </c>
      <c r="D14" s="4" t="s">
        <v>22</v>
      </c>
      <c r="E14" s="16">
        <f ca="1">H3-20</f>
        <v>45058</v>
      </c>
      <c r="F14" s="4">
        <f ca="1">IF(data[[#This Row],[종료일]]="","",data[[#This Row],[종료일]]-data[[#This Row],[시작일]]+1)</f>
        <v>8</v>
      </c>
      <c r="G14" s="16">
        <f ca="1">data[[#This Row],[시작일]]+7</f>
        <v>45065</v>
      </c>
      <c r="H14" s="6">
        <v>1</v>
      </c>
      <c r="I14" s="14"/>
      <c r="J14" s="4"/>
      <c r="K14" s="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</row>
    <row r="15" spans="2:24" ht="21" customHeight="1" x14ac:dyDescent="0.3">
      <c r="B15" s="4" t="s">
        <v>27</v>
      </c>
      <c r="C15" s="4" t="s">
        <v>38</v>
      </c>
      <c r="D15" s="4" t="s">
        <v>22</v>
      </c>
      <c r="E15" s="16">
        <f ca="1">G14</f>
        <v>45065</v>
      </c>
      <c r="F15" s="4">
        <f ca="1">IF(data[[#This Row],[종료일]]="","",data[[#This Row],[종료일]]-data[[#This Row],[시작일]]+1)</f>
        <v>11</v>
      </c>
      <c r="G15" s="16">
        <f ca="1">data[[#This Row],[시작일]]+10</f>
        <v>45075</v>
      </c>
      <c r="H15" s="6">
        <v>0.3</v>
      </c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</row>
    <row r="16" spans="2:24" ht="21" customHeight="1" x14ac:dyDescent="0.3">
      <c r="B16" s="4" t="s">
        <v>29</v>
      </c>
      <c r="C16" s="4" t="s">
        <v>39</v>
      </c>
      <c r="D16" s="4" t="s">
        <v>20</v>
      </c>
      <c r="E16" s="16">
        <f t="shared" ref="E16" ca="1" si="0">G15</f>
        <v>45075</v>
      </c>
      <c r="F16" s="4">
        <f ca="1">IF(data[[#This Row],[종료일]]="","",data[[#This Row],[종료일]]-data[[#This Row],[시작일]]+1)</f>
        <v>6</v>
      </c>
      <c r="G16" s="16">
        <f ca="1">data[[#This Row],[시작일]]+5</f>
        <v>45080</v>
      </c>
      <c r="H16" s="6">
        <v>0.15</v>
      </c>
      <c r="I16" s="14"/>
      <c r="J16" s="28" t="s">
        <v>31</v>
      </c>
      <c r="K16" s="15"/>
      <c r="L16" s="15"/>
      <c r="M16" s="15"/>
      <c r="N16" s="15"/>
      <c r="O16" s="15"/>
      <c r="P16" s="15"/>
      <c r="Q16" s="14"/>
      <c r="R16" s="28" t="s">
        <v>32</v>
      </c>
      <c r="S16" s="15"/>
      <c r="T16" s="15"/>
      <c r="U16" s="15"/>
      <c r="V16" s="15"/>
      <c r="W16" s="15"/>
      <c r="X16" s="15"/>
    </row>
    <row r="17" spans="2:24" ht="21" customHeight="1" x14ac:dyDescent="0.3">
      <c r="B17" s="4"/>
      <c r="C17" s="4"/>
      <c r="D17" s="4"/>
      <c r="E17" s="16"/>
      <c r="F17" s="4" t="str">
        <f>IF(data[[#This Row],[종료일]]="","",data[[#This Row],[종료일]]-data[[#This Row],[시작일]]+1)</f>
        <v/>
      </c>
      <c r="G17" s="16"/>
      <c r="H17" s="6"/>
      <c r="I17" s="14"/>
      <c r="J17" s="47" t="s">
        <v>2</v>
      </c>
      <c r="K17" s="47" t="s">
        <v>4</v>
      </c>
      <c r="L17" s="47" t="s">
        <v>6</v>
      </c>
      <c r="M17" s="47" t="s">
        <v>8</v>
      </c>
      <c r="N17" s="47" t="s">
        <v>69</v>
      </c>
      <c r="O17" s="47" t="s">
        <v>10</v>
      </c>
      <c r="P17" s="47" t="s">
        <v>12</v>
      </c>
      <c r="Q17" s="14"/>
      <c r="R17" s="47" t="s">
        <v>2</v>
      </c>
      <c r="S17" s="47" t="s">
        <v>4</v>
      </c>
      <c r="T17" s="47" t="s">
        <v>6</v>
      </c>
      <c r="U17" s="47" t="s">
        <v>8</v>
      </c>
      <c r="V17" s="47" t="s">
        <v>69</v>
      </c>
      <c r="W17" s="47" t="s">
        <v>10</v>
      </c>
      <c r="X17" s="47" t="s">
        <v>12</v>
      </c>
    </row>
    <row r="18" spans="2:24" ht="21" customHeight="1" x14ac:dyDescent="0.3">
      <c r="B18" s="4"/>
      <c r="C18" s="4"/>
      <c r="D18" s="4"/>
      <c r="E18" s="16"/>
      <c r="F18" s="4" t="str">
        <f>IF(data[[#This Row],[종료일]]="","",data[[#This Row],[종료일]]-data[[#This Row],[시작일]]+1)</f>
        <v/>
      </c>
      <c r="G18" s="16"/>
      <c r="H18" s="6"/>
      <c r="I18" s="14"/>
      <c r="J18" s="4" t="str">
        <f t="array" ref="J18">IFERROR(INDEX('데이터 입력'!$B$6:$H$33,SMALL(IF(('데이터 입력'!$H$6:$H$33&lt;1),MATCH(ROW('데이터 입력'!$B$6:$H$33),ROW('데이터 입력'!$B$6:$H$33)),""),ROWS(J$18:$J18)),COLUMNS($A$5:A5)),"")</f>
        <v>웹 디자인</v>
      </c>
      <c r="K18" s="4" t="str">
        <f t="array" ref="K18">IFERROR(INDEX('데이터 입력'!$B$6:$H$33,SMALL(IF(('데이터 입력'!$H$6:$H$33&lt;1),MATCH(ROW('데이터 입력'!$B$6:$H$33),ROW('데이터 입력'!$B$6:$H$33)),""),ROWS($J$18:K18)),COLUMNS($A$5:B5)),"")</f>
        <v>웹사이트 검토</v>
      </c>
      <c r="L18" s="4" t="str">
        <f t="array" ref="L18">IFERROR(INDEX('데이터 입력'!$B$6:$H$33,SMALL(IF(('데이터 입력'!$H$6:$H$33&lt;1),MATCH(ROW('데이터 입력'!$B$6:$H$33),ROW('데이터 입력'!$B$6:$H$33)),""),ROWS($J$18:L18)),COLUMNS($A$5:C5)),"")</f>
        <v>이순신</v>
      </c>
      <c r="M18" s="16">
        <f t="array" aca="1" ref="M18" ca="1">IFERROR(INDEX('데이터 입력'!$B$6:$H$31,SMALL(IF(('데이터 입력'!$H$6:$H$31&lt;1),MATCH(ROW('데이터 입력'!$B$6:$H$31),ROW('데이터 입력'!$B$6:$H$31)),""),ROWS($J$18:M18)),COLUMNS($A$5:D5)),"")</f>
        <v>45068</v>
      </c>
      <c r="N18" s="4">
        <f t="array" aca="1" ref="N18" ca="1">IFERROR(INDEX('데이터 입력'!$B$6:$H$31,SMALL(IF(('데이터 입력'!$H$6:$H$31&lt;1),MATCH(ROW('데이터 입력'!$B$6:$H$31),ROW('데이터 입력'!$B$6:$H$31)),""),ROWS($J$18:N18)),COLUMNS($A$5:E5)),"")</f>
        <v>6</v>
      </c>
      <c r="O18" s="16">
        <f t="array" aca="1" ref="O18" ca="1">IFERROR(INDEX('데이터 입력'!$B$6:$H$31,SMALL(IF(('데이터 입력'!$H$6:$H$31&lt;1),MATCH(ROW('데이터 입력'!$B$6:$H$31),ROW('데이터 입력'!$B$6:$H$31)),""),ROWS($J$18:O18)),COLUMNS($A$5:F5)),"")</f>
        <v>45073</v>
      </c>
      <c r="P18" s="6">
        <f t="array" ref="P18">IFERROR(INDEX('데이터 입력'!$B$6:$H$33,SMALL(IF(('데이터 입력'!$H$6:$H$33&lt;1),MATCH(ROW('데이터 입력'!$B$6:$H$33),ROW('데이터 입력'!$B$6:$H$33)),""),ROWS($J$18:P18)),COLUMNS($A$5:G5)),"")</f>
        <v>0.85</v>
      </c>
      <c r="Q18" s="14"/>
      <c r="R18" s="4" t="str">
        <f t="array" aca="1" ref="R18" ca="1">IFERROR(INDEX($J$18:$P$33,SMALL(IF(($O$18:$O$33&lt;$H$3),MATCH(ROW($J$18:$P$33),ROW($J$18:$P$33)),""),ROWS($R$18:R18)),COLUMNS($A$5:A5)),"")</f>
        <v>웹 디자인</v>
      </c>
      <c r="S18" s="4" t="str">
        <f t="array" aca="1" ref="S18" ca="1">IFERROR(INDEX($J$18:$P$33,SMALL(IF(($O$18:$O$33&lt;$H$3),MATCH(ROW($J$18:$P$33),ROW($J$18:$P$33)),""),ROWS($R$18:S18)),COLUMNS($A$5:B5)),"")</f>
        <v>웹사이트 검토</v>
      </c>
      <c r="T18" s="4" t="str">
        <f t="array" aca="1" ref="T18" ca="1">IFERROR(INDEX($J$18:$P$33,SMALL(IF(($O$18:$O$33&lt;$H$3),MATCH(ROW($J$18:$P$33),ROW($J$18:$P$33)),""),ROWS($R$18:T18)),COLUMNS($A$5:C5)),"")</f>
        <v>이순신</v>
      </c>
      <c r="U18" s="16">
        <f t="array" aca="1" ref="U18" ca="1">IFERROR(INDEX($J$18:$P$33,SMALL(IF(($O$18:$O$33&lt;$H$3),MATCH(ROW($J$18:$P$33),ROW($J$18:$P$33)),""),ROWS($R$18:U18)),COLUMNS($A$5:D5)),"")</f>
        <v>45068</v>
      </c>
      <c r="V18" s="4">
        <f t="array" aca="1" ref="V18" ca="1">IFERROR(INDEX($J$18:$P$33,SMALL(IF(($O$18:$O$33&lt;$H$3),MATCH(ROW($J$18:$P$33),ROW($J$18:$P$33)),""),ROWS($R$18:V18)),COLUMNS($A$5:E5)),"")</f>
        <v>6</v>
      </c>
      <c r="W18" s="16">
        <f t="array" aca="1" ref="W18" ca="1">IFERROR(INDEX($J$18:$P$33,SMALL(IF(($O$18:$O$33&lt;$H$3),MATCH(ROW($J$18:$P$33),ROW($J$18:$P$33)),""),ROWS($R$18:W18)),COLUMNS($A$5:F5)),"")</f>
        <v>45073</v>
      </c>
      <c r="X18" s="6">
        <f t="array" aca="1" ref="X18" ca="1">IFERROR(INDEX($J$18:$P$33,SMALL(IF(($O$18:$O$33&lt;$H$3),MATCH(ROW($J$18:$P$33),ROW($J$18:$P$33)),""),ROWS($R$18:X18)),COLUMNS($A$5:G5)),"")</f>
        <v>0.85</v>
      </c>
    </row>
    <row r="19" spans="2:24" ht="21" customHeight="1" x14ac:dyDescent="0.3">
      <c r="B19" s="4"/>
      <c r="C19" s="4"/>
      <c r="D19" s="4"/>
      <c r="E19" s="16"/>
      <c r="F19" s="4" t="str">
        <f>IF(data[[#This Row],[종료일]]="","",data[[#This Row],[종료일]]-data[[#This Row],[시작일]]+1)</f>
        <v/>
      </c>
      <c r="G19" s="16"/>
      <c r="H19" s="6"/>
      <c r="I19" s="14"/>
      <c r="J19" s="4" t="str">
        <f t="array" ref="J19">IFERROR(INDEX('데이터 입력'!$B$6:$H$33,SMALL(IF(('데이터 입력'!$H$6:$H$33&lt;1),MATCH(ROW('데이터 입력'!$B$6:$H$33),ROW('데이터 입력'!$B$6:$H$33)),""),ROWS(J$18:$J19)),COLUMNS($A$5:A6)),"")</f>
        <v>웹 디자인</v>
      </c>
      <c r="K19" s="4" t="str">
        <f t="array" ref="K19">IFERROR(INDEX('데이터 입력'!$B$6:$H$33,SMALL(IF(('데이터 입력'!$H$6:$H$33&lt;1),MATCH(ROW('데이터 입력'!$B$6:$H$33),ROW('데이터 입력'!$B$6:$H$33)),""),ROWS($J$18:K19)),COLUMNS($A$5:B6)),"")</f>
        <v>와이어프레임 개발</v>
      </c>
      <c r="L19" s="4" t="str">
        <f t="array" ref="L19">IFERROR(INDEX('데이터 입력'!$B$6:$H$33,SMALL(IF(('데이터 입력'!$H$6:$H$33&lt;1),MATCH(ROW('데이터 입력'!$B$6:$H$33),ROW('데이터 입력'!$B$6:$H$33)),""),ROWS($J$18:L19)),COLUMNS($A$5:C6)),"")</f>
        <v>이순신</v>
      </c>
      <c r="M19" s="16">
        <f t="array" aca="1" ref="M19" ca="1">IFERROR(INDEX('데이터 입력'!$B$6:$H$31,SMALL(IF(('데이터 입력'!$H$6:$H$31&lt;1),MATCH(ROW('데이터 입력'!$B$6:$H$31),ROW('데이터 입력'!$B$6:$H$31)),""),ROWS($J$18:M19)),COLUMNS($A$5:D6)),"")</f>
        <v>45073</v>
      </c>
      <c r="N19" s="4">
        <f t="array" aca="1" ref="N19" ca="1">IFERROR(INDEX('데이터 입력'!$B$6:$H$31,SMALL(IF(('데이터 입력'!$H$6:$H$31&lt;1),MATCH(ROW('데이터 입력'!$B$6:$H$31),ROW('데이터 입력'!$B$6:$H$31)),""),ROWS($J$18:N19)),COLUMNS($A$5:E6)),"")</f>
        <v>4</v>
      </c>
      <c r="O19" s="16">
        <f t="array" aca="1" ref="O19" ca="1">IFERROR(INDEX('데이터 입력'!$B$6:$H$31,SMALL(IF(('데이터 입력'!$H$6:$H$31&lt;1),MATCH(ROW('데이터 입력'!$B$6:$H$31),ROW('데이터 입력'!$B$6:$H$31)),""),ROWS($J$18:O19)),COLUMNS($A$5:F6)),"")</f>
        <v>45076</v>
      </c>
      <c r="P19" s="6">
        <f t="array" ref="P19">IFERROR(INDEX('데이터 입력'!$B$6:$H$33,SMALL(IF(('데이터 입력'!$H$6:$H$33&lt;1),MATCH(ROW('데이터 입력'!$B$6:$H$33),ROW('데이터 입력'!$B$6:$H$33)),""),ROWS($J$18:P19)),COLUMNS($A$5:G6)),"")</f>
        <v>0.7</v>
      </c>
      <c r="Q19" s="14"/>
      <c r="R19" s="4" t="str">
        <f t="array" aca="1" ref="R19" ca="1">IFERROR(INDEX($J$18:$P$33,SMALL(IF(($O$18:$O$33&lt;$H$3),MATCH(ROW($J$18:$P$33),ROW($J$18:$P$33)),""),ROWS($R$18:R19)),COLUMNS($A$5:A6)),"")</f>
        <v>웹 디자인</v>
      </c>
      <c r="S19" s="4" t="str">
        <f t="array" aca="1" ref="S19" ca="1">IFERROR(INDEX($J$18:$P$33,SMALL(IF(($O$18:$O$33&lt;$H$3),MATCH(ROW($J$18:$P$33),ROW($J$18:$P$33)),""),ROWS($R$18:S19)),COLUMNS($A$5:B6)),"")</f>
        <v>와이어프레임 개발</v>
      </c>
      <c r="T19" s="4" t="str">
        <f t="array" aca="1" ref="T19" ca="1">IFERROR(INDEX($J$18:$P$33,SMALL(IF(($O$18:$O$33&lt;$H$3),MATCH(ROW($J$18:$P$33),ROW($J$18:$P$33)),""),ROWS($R$18:T19)),COLUMNS($A$5:C6)),"")</f>
        <v>이순신</v>
      </c>
      <c r="U19" s="16">
        <f t="array" aca="1" ref="U19" ca="1">IFERROR(INDEX($J$18:$P$33,SMALL(IF(($O$18:$O$33&lt;$H$3),MATCH(ROW($J$18:$P$33),ROW($J$18:$P$33)),""),ROWS($R$18:U19)),COLUMNS($A$5:D6)),"")</f>
        <v>45073</v>
      </c>
      <c r="V19" s="4">
        <f t="array" aca="1" ref="V19" ca="1">IFERROR(INDEX($J$18:$P$33,SMALL(IF(($O$18:$O$33&lt;$H$3),MATCH(ROW($J$18:$P$33),ROW($J$18:$P$33)),""),ROWS($R$18:V19)),COLUMNS($A$5:E6)),"")</f>
        <v>4</v>
      </c>
      <c r="W19" s="16">
        <f t="array" aca="1" ref="W19" ca="1">IFERROR(INDEX($J$18:$P$33,SMALL(IF(($O$18:$O$33&lt;$H$3),MATCH(ROW($J$18:$P$33),ROW($J$18:$P$33)),""),ROWS($R$18:W19)),COLUMNS($A$5:F6)),"")</f>
        <v>45076</v>
      </c>
      <c r="X19" s="6">
        <f t="array" aca="1" ref="X19" ca="1">IFERROR(INDEX($J$18:$P$33,SMALL(IF(($O$18:$O$33&lt;$H$3),MATCH(ROW($J$18:$P$33),ROW($J$18:$P$33)),""),ROWS($R$18:X19)),COLUMNS($A$5:G6)),"")</f>
        <v>0.7</v>
      </c>
    </row>
    <row r="20" spans="2:24" ht="21" customHeight="1" x14ac:dyDescent="0.3">
      <c r="B20" s="4"/>
      <c r="C20" s="4"/>
      <c r="D20" s="4"/>
      <c r="E20" s="16"/>
      <c r="F20" s="4" t="str">
        <f>IF(data[[#This Row],[종료일]]="","",data[[#This Row],[종료일]]-data[[#This Row],[시작일]]+1)</f>
        <v/>
      </c>
      <c r="G20" s="16"/>
      <c r="H20" s="6"/>
      <c r="I20" s="14"/>
      <c r="J20" s="4" t="str">
        <f t="array" ref="J20">IFERROR(INDEX('데이터 입력'!$B$6:$H$33,SMALL(IF(('데이터 입력'!$H$6:$H$33&lt;1),MATCH(ROW('데이터 입력'!$B$6:$H$33),ROW('데이터 입력'!$B$6:$H$33)),""),ROWS(J$18:$J20)),COLUMNS($A$5:A7)),"")</f>
        <v>웹 디자인</v>
      </c>
      <c r="K20" s="4" t="str">
        <f t="array" ref="K20">IFERROR(INDEX('데이터 입력'!$B$6:$H$33,SMALL(IF(('데이터 입력'!$H$6:$H$33&lt;1),MATCH(ROW('데이터 입력'!$B$6:$H$33),ROW('데이터 입력'!$B$6:$H$33)),""),ROWS($J$18:K20)),COLUMNS($A$5:B7)),"")</f>
        <v>레이아웃 컨셉 구상</v>
      </c>
      <c r="L20" s="4" t="str">
        <f t="array" ref="L20">IFERROR(INDEX('데이터 입력'!$B$6:$H$33,SMALL(IF(('데이터 입력'!$H$6:$H$33&lt;1),MATCH(ROW('데이터 입력'!$B$6:$H$33),ROW('데이터 입력'!$B$6:$H$33)),""),ROWS($J$18:L20)),COLUMNS($A$5:C7)),"")</f>
        <v>이순신</v>
      </c>
      <c r="M20" s="16">
        <f t="array" aca="1" ref="M20" ca="1">IFERROR(INDEX('데이터 입력'!$B$6:$H$31,SMALL(IF(('데이터 입력'!$H$6:$H$31&lt;1),MATCH(ROW('데이터 입력'!$B$6:$H$31),ROW('데이터 입력'!$B$6:$H$31)),""),ROWS($J$18:M20)),COLUMNS($A$5:D7)),"")</f>
        <v>45076</v>
      </c>
      <c r="N20" s="4">
        <f t="array" aca="1" ref="N20" ca="1">IFERROR(INDEX('데이터 입력'!$B$6:$H$31,SMALL(IF(('데이터 입력'!$H$6:$H$31&lt;1),MATCH(ROW('데이터 입력'!$B$6:$H$31),ROW('데이터 입력'!$B$6:$H$31)),""),ROWS($J$18:N20)),COLUMNS($A$5:E7)),"")</f>
        <v>3</v>
      </c>
      <c r="O20" s="16">
        <f t="array" aca="1" ref="O20" ca="1">IFERROR(INDEX('데이터 입력'!$B$6:$H$31,SMALL(IF(('데이터 입력'!$H$6:$H$31&lt;1),MATCH(ROW('데이터 입력'!$B$6:$H$31),ROW('데이터 입력'!$B$6:$H$31)),""),ROWS($J$18:O20)),COLUMNS($A$5:F7)),"")</f>
        <v>45078</v>
      </c>
      <c r="P20" s="6">
        <f t="array" ref="P20">IFERROR(INDEX('데이터 입력'!$B$6:$H$33,SMALL(IF(('데이터 입력'!$H$6:$H$33&lt;1),MATCH(ROW('데이터 입력'!$B$6:$H$33),ROW('데이터 입력'!$B$6:$H$33)),""),ROWS($J$18:P20)),COLUMNS($A$5:G7)),"")</f>
        <v>0.5</v>
      </c>
      <c r="Q20" s="14"/>
      <c r="R20" s="4" t="str">
        <f t="array" aca="1" ref="R20" ca="1">IFERROR(INDEX($J$18:$P$33,SMALL(IF(($O$18:$O$33&lt;$H$3),MATCH(ROW($J$18:$P$33),ROW($J$18:$P$33)),""),ROWS($R$18:R20)),COLUMNS($A$5:A7)),"")</f>
        <v>설문조사 분석</v>
      </c>
      <c r="S20" s="4" t="str">
        <f t="array" aca="1" ref="S20" ca="1">IFERROR(INDEX($J$18:$P$33,SMALL(IF(($O$18:$O$33&lt;$H$3),MATCH(ROW($J$18:$P$33),ROW($J$18:$P$33)),""),ROWS($R$18:S20)),COLUMNS($A$5:B7)),"")</f>
        <v>통계 분석</v>
      </c>
      <c r="T20" s="4" t="str">
        <f t="array" aca="1" ref="T20" ca="1">IFERROR(INDEX($J$18:$P$33,SMALL(IF(($O$18:$O$33&lt;$H$3),MATCH(ROW($J$18:$P$33),ROW($J$18:$P$33)),""),ROWS($R$18:T20)),COLUMNS($A$5:C7)),"")</f>
        <v>성춘향</v>
      </c>
      <c r="U20" s="16">
        <f t="array" aca="1" ref="U20" ca="1">IFERROR(INDEX($J$18:$P$33,SMALL(IF(($O$18:$O$33&lt;$H$3),MATCH(ROW($J$18:$P$33),ROW($J$18:$P$33)),""),ROWS($R$18:U20)),COLUMNS($A$5:D7)),"")</f>
        <v>45065</v>
      </c>
      <c r="V20" s="4">
        <f t="array" aca="1" ref="V20" ca="1">IFERROR(INDEX($J$18:$P$33,SMALL(IF(($O$18:$O$33&lt;$H$3),MATCH(ROW($J$18:$P$33),ROW($J$18:$P$33)),""),ROWS($R$18:V20)),COLUMNS($A$5:E7)),"")</f>
        <v>11</v>
      </c>
      <c r="W20" s="16">
        <f t="array" aca="1" ref="W20" ca="1">IFERROR(INDEX($J$18:$P$33,SMALL(IF(($O$18:$O$33&lt;$H$3),MATCH(ROW($J$18:$P$33),ROW($J$18:$P$33)),""),ROWS($R$18:W20)),COLUMNS($A$5:F7)),"")</f>
        <v>45075</v>
      </c>
      <c r="X20" s="6">
        <f t="array" aca="1" ref="X20" ca="1">IFERROR(INDEX($J$18:$P$33,SMALL(IF(($O$18:$O$33&lt;$H$3),MATCH(ROW($J$18:$P$33),ROW($J$18:$P$33)),""),ROWS($R$18:X20)),COLUMNS($A$5:G7)),"")</f>
        <v>0.3</v>
      </c>
    </row>
    <row r="21" spans="2:24" ht="21" customHeight="1" x14ac:dyDescent="0.3">
      <c r="B21" s="4"/>
      <c r="C21" s="4"/>
      <c r="D21" s="4"/>
      <c r="E21" s="16"/>
      <c r="F21" s="4" t="str">
        <f>IF(data[[#This Row],[종료일]]="","",data[[#This Row],[종료일]]-data[[#This Row],[시작일]]+1)</f>
        <v/>
      </c>
      <c r="G21" s="16"/>
      <c r="H21" s="6"/>
      <c r="I21" s="14"/>
      <c r="J21" s="4" t="str">
        <f t="array" ref="J21">IFERROR(INDEX('데이터 입력'!$B$6:$H$33,SMALL(IF(('데이터 입력'!$H$6:$H$33&lt;1),MATCH(ROW('데이터 입력'!$B$6:$H$33),ROW('데이터 입력'!$B$6:$H$33)),""),ROWS(J$18:$J21)),COLUMNS($A$5:A8)),"")</f>
        <v>웹 디자인</v>
      </c>
      <c r="K21" s="4" t="str">
        <f t="array" ref="K21">IFERROR(INDEX('데이터 입력'!$B$6:$H$33,SMALL(IF(('데이터 입력'!$H$6:$H$33&lt;1),MATCH(ROW('데이터 입력'!$B$6:$H$33),ROW('데이터 입력'!$B$6:$H$33)),""),ROWS($J$18:K21)),COLUMNS($A$5:B8)),"")</f>
        <v>컨텐츠 컨셉 구상</v>
      </c>
      <c r="L21" s="4" t="str">
        <f t="array" ref="L21">IFERROR(INDEX('데이터 입력'!$B$6:$H$33,SMALL(IF(('데이터 입력'!$H$6:$H$33&lt;1),MATCH(ROW('데이터 입력'!$B$6:$H$33),ROW('데이터 입력'!$B$6:$H$33)),""),ROWS($J$18:L21)),COLUMNS($A$5:C8)),"")</f>
        <v>이몽룡</v>
      </c>
      <c r="M21" s="16">
        <f t="array" aca="1" ref="M21" ca="1">IFERROR(INDEX('데이터 입력'!$B$6:$H$31,SMALL(IF(('데이터 입력'!$H$6:$H$31&lt;1),MATCH(ROW('데이터 입력'!$B$6:$H$31),ROW('데이터 입력'!$B$6:$H$31)),""),ROWS($J$18:M21)),COLUMNS($A$5:D8)),"")</f>
        <v>45078</v>
      </c>
      <c r="N21" s="4">
        <f t="array" aca="1" ref="N21" ca="1">IFERROR(INDEX('데이터 입력'!$B$6:$H$31,SMALL(IF(('데이터 입력'!$H$6:$H$31&lt;1),MATCH(ROW('데이터 입력'!$B$6:$H$31),ROW('데이터 입력'!$B$6:$H$31)),""),ROWS($J$18:N21)),COLUMNS($A$5:E8)),"")</f>
        <v>5</v>
      </c>
      <c r="O21" s="16">
        <f t="array" aca="1" ref="O21" ca="1">IFERROR(INDEX('데이터 입력'!$B$6:$H$31,SMALL(IF(('데이터 입력'!$H$6:$H$31&lt;1),MATCH(ROW('데이터 입력'!$B$6:$H$31),ROW('데이터 입력'!$B$6:$H$31)),""),ROWS($J$18:O21)),COLUMNS($A$5:F8)),"")</f>
        <v>45082</v>
      </c>
      <c r="P21" s="6">
        <f t="array" ref="P21">IFERROR(INDEX('데이터 입력'!$B$6:$H$33,SMALL(IF(('데이터 입력'!$H$6:$H$33&lt;1),MATCH(ROW('데이터 입력'!$B$6:$H$33),ROW('데이터 입력'!$B$6:$H$33)),""),ROWS($J$18:P21)),COLUMNS($A$5:G8)),"")</f>
        <v>0.45</v>
      </c>
      <c r="Q21" s="14"/>
      <c r="R21" s="4">
        <f t="array" aca="1" ref="R21" ca="1">IFERROR(INDEX($J$18:$P$33,SMALL(IF(($O$18:$O$33&lt;$H$3),MATCH(ROW($J$18:$P$33),ROW($J$18:$P$33)),""),ROWS($R$18:R21)),COLUMNS($A$5:A8)),"")</f>
        <v>0</v>
      </c>
      <c r="S21" s="4">
        <f t="array" aca="1" ref="S21" ca="1">IFERROR(INDEX($J$18:$P$33,SMALL(IF(($O$18:$O$33&lt;$H$3),MATCH(ROW($J$18:$P$33),ROW($J$18:$P$33)),""),ROWS($R$18:S21)),COLUMNS($A$5:B8)),"")</f>
        <v>0</v>
      </c>
      <c r="T21" s="4">
        <f t="array" aca="1" ref="T21" ca="1">IFERROR(INDEX($J$18:$P$33,SMALL(IF(($O$18:$O$33&lt;$H$3),MATCH(ROW($J$18:$P$33),ROW($J$18:$P$33)),""),ROWS($R$18:T21)),COLUMNS($A$5:C8)),"")</f>
        <v>0</v>
      </c>
      <c r="U21" s="16">
        <f t="array" aca="1" ref="U21" ca="1">IFERROR(INDEX($J$18:$P$33,SMALL(IF(($O$18:$O$33&lt;$H$3),MATCH(ROW($J$18:$P$33),ROW($J$18:$P$33)),""),ROWS($R$18:U21)),COLUMNS($A$5:D8)),"")</f>
        <v>0</v>
      </c>
      <c r="V21" s="4" t="str">
        <f t="array" aca="1" ref="V21" ca="1">IFERROR(INDEX($J$18:$P$33,SMALL(IF(($O$18:$O$33&lt;$H$3),MATCH(ROW($J$18:$P$33),ROW($J$18:$P$33)),""),ROWS($R$18:V21)),COLUMNS($A$5:E8)),"")</f>
        <v/>
      </c>
      <c r="W21" s="16">
        <f t="array" aca="1" ref="W21" ca="1">IFERROR(INDEX($J$18:$P$33,SMALL(IF(($O$18:$O$33&lt;$H$3),MATCH(ROW($J$18:$P$33),ROW($J$18:$P$33)),""),ROWS($R$18:W21)),COLUMNS($A$5:F8)),"")</f>
        <v>0</v>
      </c>
      <c r="X21" s="6">
        <f t="array" aca="1" ref="X21" ca="1">IFERROR(INDEX($J$18:$P$33,SMALL(IF(($O$18:$O$33&lt;$H$3),MATCH(ROW($J$18:$P$33),ROW($J$18:$P$33)),""),ROWS($R$18:X21)),COLUMNS($A$5:G8)),"")</f>
        <v>0</v>
      </c>
    </row>
    <row r="22" spans="2:24" ht="21" customHeight="1" x14ac:dyDescent="0.3">
      <c r="B22" s="4"/>
      <c r="C22" s="4"/>
      <c r="D22" s="4"/>
      <c r="E22" s="16"/>
      <c r="F22" s="4" t="str">
        <f>IF(data[[#This Row],[종료일]]="","",data[[#This Row],[종료일]]-data[[#This Row],[시작일]]+1)</f>
        <v/>
      </c>
      <c r="G22" s="16"/>
      <c r="H22" s="6"/>
      <c r="I22" s="14"/>
      <c r="J22" s="4" t="str">
        <f t="array" ref="J22">IFERROR(INDEX('데이터 입력'!$B$6:$H$33,SMALL(IF(('데이터 입력'!$H$6:$H$33&lt;1),MATCH(ROW('데이터 입력'!$B$6:$H$33),ROW('데이터 입력'!$B$6:$H$33)),""),ROWS(J$18:$J22)),COLUMNS($A$5:A9)),"")</f>
        <v>설문조사 분석</v>
      </c>
      <c r="K22" s="4" t="str">
        <f t="array" ref="K22">IFERROR(INDEX('데이터 입력'!$B$6:$H$33,SMALL(IF(('데이터 입력'!$H$6:$H$33&lt;1),MATCH(ROW('데이터 입력'!$B$6:$H$33),ROW('데이터 입력'!$B$6:$H$33)),""),ROWS($J$18:K22)),COLUMNS($A$5:B9)),"")</f>
        <v>통계 분석</v>
      </c>
      <c r="L22" s="4" t="str">
        <f t="array" ref="L22">IFERROR(INDEX('데이터 입력'!$B$6:$H$33,SMALL(IF(('데이터 입력'!$H$6:$H$33&lt;1),MATCH(ROW('데이터 입력'!$B$6:$H$33),ROW('데이터 입력'!$B$6:$H$33)),""),ROWS($J$18:L22)),COLUMNS($A$5:C9)),"")</f>
        <v>성춘향</v>
      </c>
      <c r="M22" s="16">
        <f t="array" aca="1" ref="M22" ca="1">IFERROR(INDEX('데이터 입력'!$B$6:$H$31,SMALL(IF(('데이터 입력'!$H$6:$H$31&lt;1),MATCH(ROW('데이터 입력'!$B$6:$H$31),ROW('데이터 입력'!$B$6:$H$31)),""),ROWS($J$18:M22)),COLUMNS($A$5:D9)),"")</f>
        <v>45065</v>
      </c>
      <c r="N22" s="4">
        <f t="array" aca="1" ref="N22" ca="1">IFERROR(INDEX('데이터 입력'!$B$6:$H$31,SMALL(IF(('데이터 입력'!$H$6:$H$31&lt;1),MATCH(ROW('데이터 입력'!$B$6:$H$31),ROW('데이터 입력'!$B$6:$H$31)),""),ROWS($J$18:N22)),COLUMNS($A$5:E9)),"")</f>
        <v>11</v>
      </c>
      <c r="O22" s="16">
        <f t="array" aca="1" ref="O22" ca="1">IFERROR(INDEX('데이터 입력'!$B$6:$H$31,SMALL(IF(('데이터 입력'!$H$6:$H$31&lt;1),MATCH(ROW('데이터 입력'!$B$6:$H$31),ROW('데이터 입력'!$B$6:$H$31)),""),ROWS($J$18:O22)),COLUMNS($A$5:F9)),"")</f>
        <v>45075</v>
      </c>
      <c r="P22" s="6">
        <f t="array" ref="P22">IFERROR(INDEX('데이터 입력'!$B$6:$H$33,SMALL(IF(('데이터 입력'!$H$6:$H$33&lt;1),MATCH(ROW('데이터 입력'!$B$6:$H$33),ROW('데이터 입력'!$B$6:$H$33)),""),ROWS($J$18:P22)),COLUMNS($A$5:G9)),"")</f>
        <v>0.3</v>
      </c>
      <c r="Q22" s="14"/>
      <c r="R22" s="4">
        <f t="array" aca="1" ref="R22" ca="1">IFERROR(INDEX($J$18:$P$33,SMALL(IF(($O$18:$O$33&lt;$H$3),MATCH(ROW($J$18:$P$33),ROW($J$18:$P$33)),""),ROWS($R$18:R22)),COLUMNS($A$5:A9)),"")</f>
        <v>0</v>
      </c>
      <c r="S22" s="4">
        <f t="array" aca="1" ref="S22" ca="1">IFERROR(INDEX($J$18:$P$33,SMALL(IF(($O$18:$O$33&lt;$H$3),MATCH(ROW($J$18:$P$33),ROW($J$18:$P$33)),""),ROWS($R$18:S22)),COLUMNS($A$5:B9)),"")</f>
        <v>0</v>
      </c>
      <c r="T22" s="4">
        <f t="array" aca="1" ref="T22" ca="1">IFERROR(INDEX($J$18:$P$33,SMALL(IF(($O$18:$O$33&lt;$H$3),MATCH(ROW($J$18:$P$33),ROW($J$18:$P$33)),""),ROWS($R$18:T22)),COLUMNS($A$5:C9)),"")</f>
        <v>0</v>
      </c>
      <c r="U22" s="16">
        <f t="array" aca="1" ref="U22" ca="1">IFERROR(INDEX($J$18:$P$33,SMALL(IF(($O$18:$O$33&lt;$H$3),MATCH(ROW($J$18:$P$33),ROW($J$18:$P$33)),""),ROWS($R$18:U22)),COLUMNS($A$5:D9)),"")</f>
        <v>0</v>
      </c>
      <c r="V22" s="4" t="str">
        <f t="array" aca="1" ref="V22" ca="1">IFERROR(INDEX($J$18:$P$33,SMALL(IF(($O$18:$O$33&lt;$H$3),MATCH(ROW($J$18:$P$33),ROW($J$18:$P$33)),""),ROWS($R$18:V22)),COLUMNS($A$5:E9)),"")</f>
        <v/>
      </c>
      <c r="W22" s="16">
        <f t="array" aca="1" ref="W22" ca="1">IFERROR(INDEX($J$18:$P$33,SMALL(IF(($O$18:$O$33&lt;$H$3),MATCH(ROW($J$18:$P$33),ROW($J$18:$P$33)),""),ROWS($R$18:W22)),COLUMNS($A$5:F9)),"")</f>
        <v>0</v>
      </c>
      <c r="X22" s="6">
        <f t="array" aca="1" ref="X22" ca="1">IFERROR(INDEX($J$18:$P$33,SMALL(IF(($O$18:$O$33&lt;$H$3),MATCH(ROW($J$18:$P$33),ROW($J$18:$P$33)),""),ROWS($R$18:X22)),COLUMNS($A$5:G9)),"")</f>
        <v>0</v>
      </c>
    </row>
    <row r="23" spans="2:24" ht="21" customHeight="1" x14ac:dyDescent="0.3">
      <c r="B23" s="4"/>
      <c r="C23" s="4"/>
      <c r="D23" s="4"/>
      <c r="E23" s="16"/>
      <c r="F23" s="4" t="str">
        <f>IF(data[[#This Row],[종료일]]="","",data[[#This Row],[종료일]]-data[[#This Row],[시작일]]+1)</f>
        <v/>
      </c>
      <c r="G23" s="16"/>
      <c r="H23" s="6"/>
      <c r="I23" s="14"/>
      <c r="J23" s="4" t="str">
        <f t="array" ref="J23">IFERROR(INDEX('데이터 입력'!$B$6:$H$33,SMALL(IF(('데이터 입력'!$H$6:$H$33&lt;1),MATCH(ROW('데이터 입력'!$B$6:$H$33),ROW('데이터 입력'!$B$6:$H$33)),""),ROWS(J$18:$J23)),COLUMNS($A$5:A10)),"")</f>
        <v>컨텐츠 제작</v>
      </c>
      <c r="K23" s="4" t="str">
        <f t="array" ref="K23">IFERROR(INDEX('데이터 입력'!$B$6:$H$33,SMALL(IF(('데이터 입력'!$H$6:$H$33&lt;1),MATCH(ROW('데이터 입력'!$B$6:$H$33),ROW('데이터 입력'!$B$6:$H$33)),""),ROWS($J$18:K23)),COLUMNS($A$5:B10)),"")</f>
        <v>컨텐츠 조사</v>
      </c>
      <c r="L23" s="4" t="str">
        <f t="array" ref="L23">IFERROR(INDEX('데이터 입력'!$B$6:$H$33,SMALL(IF(('데이터 입력'!$H$6:$H$33&lt;1),MATCH(ROW('데이터 입력'!$B$6:$H$33),ROW('데이터 입력'!$B$6:$H$33)),""),ROWS($J$18:L23)),COLUMNS($A$5:C10)),"")</f>
        <v>이몽룡</v>
      </c>
      <c r="M23" s="16">
        <f t="array" aca="1" ref="M23" ca="1">IFERROR(INDEX('데이터 입력'!$B$6:$H$33,SMALL(IF(('데이터 입력'!$H$6:$H$33&lt;1),MATCH(ROW('데이터 입력'!$B$6:$H$33),ROW('데이터 입력'!$B$6:$H$33)),""),ROWS($J$18:M23)),COLUMNS($A$5:D10)),"")</f>
        <v>45075</v>
      </c>
      <c r="N23" s="4">
        <f t="array" aca="1" ref="N23" ca="1">IFERROR(INDEX('데이터 입력'!$B$6:$H$33,SMALL(IF(('데이터 입력'!$H$6:$H$33&lt;1),MATCH(ROW('데이터 입력'!$B$6:$H$33),ROW('데이터 입력'!$B$6:$H$33)),""),ROWS($J$18:N23)),COLUMNS($A$5:E10)),"")</f>
        <v>6</v>
      </c>
      <c r="O23" s="16">
        <f t="array" aca="1" ref="O23" ca="1">IFERROR(INDEX('데이터 입력'!$B$6:$H$33,SMALL(IF(('데이터 입력'!$H$6:$H$33&lt;1),MATCH(ROW('데이터 입력'!$B$6:$H$33),ROW('데이터 입력'!$B$6:$H$33)),""),ROWS($J$18:O23)),COLUMNS($A$5:F10)),"")</f>
        <v>45080</v>
      </c>
      <c r="P23" s="6">
        <f t="array" ref="P23">IFERROR(INDEX('데이터 입력'!$B$6:$H$33,SMALL(IF(('데이터 입력'!$H$6:$H$33&lt;1),MATCH(ROW('데이터 입력'!$B$6:$H$33),ROW('데이터 입력'!$B$6:$H$33)),""),ROWS($J$18:P23)),COLUMNS($A$5:G10)),"")</f>
        <v>0.15</v>
      </c>
      <c r="Q23" s="14"/>
      <c r="R23" s="4">
        <f t="array" aca="1" ref="R23" ca="1">IFERROR(INDEX($J$18:$P$33,SMALL(IF(($O$18:$O$33&lt;$H$3),MATCH(ROW($J$18:$P$33),ROW($J$18:$P$33)),""),ROWS($R$18:R23)),COLUMNS($A$5:A10)),"")</f>
        <v>0</v>
      </c>
      <c r="S23" s="4">
        <f t="array" aca="1" ref="S23" ca="1">IFERROR(INDEX($J$18:$P$33,SMALL(IF(($O$18:$O$33&lt;$H$3),MATCH(ROW($J$18:$P$33),ROW($J$18:$P$33)),""),ROWS($R$18:S23)),COLUMNS($A$5:B10)),"")</f>
        <v>0</v>
      </c>
      <c r="T23" s="4">
        <f t="array" aca="1" ref="T23" ca="1">IFERROR(INDEX($J$18:$P$33,SMALL(IF(($O$18:$O$33&lt;$H$3),MATCH(ROW($J$18:$P$33),ROW($J$18:$P$33)),""),ROWS($R$18:T23)),COLUMNS($A$5:C10)),"")</f>
        <v>0</v>
      </c>
      <c r="U23" s="16">
        <f t="array" aca="1" ref="U23" ca="1">IFERROR(INDEX($J$18:$P$33,SMALL(IF(($O$18:$O$33&lt;$H$3),MATCH(ROW($J$18:$P$33),ROW($J$18:$P$33)),""),ROWS($R$18:U23)),COLUMNS($A$5:D10)),"")</f>
        <v>0</v>
      </c>
      <c r="V23" s="4" t="str">
        <f t="array" aca="1" ref="V23" ca="1">IFERROR(INDEX($J$18:$P$33,SMALL(IF(($O$18:$O$33&lt;$H$3),MATCH(ROW($J$18:$P$33),ROW($J$18:$P$33)),""),ROWS($R$18:V23)),COLUMNS($A$5:E10)),"")</f>
        <v/>
      </c>
      <c r="W23" s="16">
        <f t="array" aca="1" ref="W23" ca="1">IFERROR(INDEX($J$18:$P$33,SMALL(IF(($O$18:$O$33&lt;$H$3),MATCH(ROW($J$18:$P$33),ROW($J$18:$P$33)),""),ROWS($R$18:W23)),COLUMNS($A$5:F10)),"")</f>
        <v>0</v>
      </c>
      <c r="X23" s="6">
        <f t="array" aca="1" ref="X23" ca="1">IFERROR(INDEX($J$18:$P$33,SMALL(IF(($O$18:$O$33&lt;$H$3),MATCH(ROW($J$18:$P$33),ROW($J$18:$P$33)),""),ROWS($R$18:X23)),COLUMNS($A$5:G10)),"")</f>
        <v>0</v>
      </c>
    </row>
    <row r="24" spans="2:24" ht="21" customHeight="1" x14ac:dyDescent="0.3">
      <c r="B24" s="4"/>
      <c r="C24" s="4"/>
      <c r="D24" s="4"/>
      <c r="E24" s="16"/>
      <c r="F24" s="4" t="str">
        <f>IF(data[[#This Row],[종료일]]="","",data[[#This Row],[종료일]]-data[[#This Row],[시작일]]+1)</f>
        <v/>
      </c>
      <c r="G24" s="16"/>
      <c r="H24" s="6"/>
      <c r="I24" s="14"/>
      <c r="J24" s="4">
        <f t="array" ref="J24">IFERROR(INDEX('데이터 입력'!$B$6:$H$33,SMALL(IF(('데이터 입력'!$H$6:$H$33&lt;1),MATCH(ROW('데이터 입력'!$B$6:$H$33),ROW('데이터 입력'!$B$6:$H$33)),""),ROWS(J$18:$J24)),COLUMNS($A$5:A11)),"")</f>
        <v>0</v>
      </c>
      <c r="K24" s="4">
        <f t="array" ref="K24">IFERROR(INDEX('데이터 입력'!$B$6:$H$33,SMALL(IF(('데이터 입력'!$H$6:$H$33&lt;1),MATCH(ROW('데이터 입력'!$B$6:$H$33),ROW('데이터 입력'!$B$6:$H$33)),""),ROWS($J$18:K24)),COLUMNS($A$5:B11)),"")</f>
        <v>0</v>
      </c>
      <c r="L24" s="4">
        <f t="array" ref="L24">IFERROR(INDEX('데이터 입력'!$B$6:$H$33,SMALL(IF(('데이터 입력'!$H$6:$H$33&lt;1),MATCH(ROW('데이터 입력'!$B$6:$H$33),ROW('데이터 입력'!$B$6:$H$33)),""),ROWS($J$18:L24)),COLUMNS($A$5:C11)),"")</f>
        <v>0</v>
      </c>
      <c r="M24" s="16">
        <f t="array" ref="M24">IFERROR(INDEX('데이터 입력'!$B$6:$H$33,SMALL(IF(('데이터 입력'!$H$6:$H$33&lt;1),MATCH(ROW('데이터 입력'!$B$6:$H$33),ROW('데이터 입력'!$B$6:$H$33)),""),ROWS($J$18:M24)),COLUMNS($A$5:D11)),"")</f>
        <v>0</v>
      </c>
      <c r="N24" s="4" t="str">
        <f t="array" ref="N24">IFERROR(INDEX('데이터 입력'!$B$6:$H$33,SMALL(IF(('데이터 입력'!$H$6:$H$33&lt;1),MATCH(ROW('데이터 입력'!$B$6:$H$33),ROW('데이터 입력'!$B$6:$H$33)),""),ROWS($J$18:N24)),COLUMNS($A$5:E11)),"")</f>
        <v/>
      </c>
      <c r="O24" s="16">
        <f t="array" ref="O24">IFERROR(INDEX('데이터 입력'!$B$6:$H$33,SMALL(IF(('데이터 입력'!$H$6:$H$33&lt;1),MATCH(ROW('데이터 입력'!$B$6:$H$33),ROW('데이터 입력'!$B$6:$H$33)),""),ROWS($J$18:O24)),COLUMNS($A$5:F11)),"")</f>
        <v>0</v>
      </c>
      <c r="P24" s="6">
        <f t="array" ref="P24">IFERROR(INDEX('데이터 입력'!$B$6:$H$33,SMALL(IF(('데이터 입력'!$H$6:$H$33&lt;1),MATCH(ROW('데이터 입력'!$B$6:$H$33),ROW('데이터 입력'!$B$6:$H$33)),""),ROWS($J$18:P24)),COLUMNS($A$5:G11)),"")</f>
        <v>0</v>
      </c>
      <c r="Q24" s="14"/>
      <c r="R24" s="4">
        <f t="array" aca="1" ref="R24" ca="1">IFERROR(INDEX($J$18:$P$33,SMALL(IF(($O$18:$O$33&lt;$H$3),MATCH(ROW($J$18:$P$33),ROW($J$18:$P$33)),""),ROWS($R$18:R24)),COLUMNS($A$5:A11)),"")</f>
        <v>0</v>
      </c>
      <c r="S24" s="4">
        <f t="array" aca="1" ref="S24" ca="1">IFERROR(INDEX($J$18:$P$33,SMALL(IF(($O$18:$O$33&lt;$H$3),MATCH(ROW($J$18:$P$33),ROW($J$18:$P$33)),""),ROWS($R$18:S24)),COLUMNS($A$5:B11)),"")</f>
        <v>0</v>
      </c>
      <c r="T24" s="4">
        <f t="array" aca="1" ref="T24" ca="1">IFERROR(INDEX($J$18:$P$33,SMALL(IF(($O$18:$O$33&lt;$H$3),MATCH(ROW($J$18:$P$33),ROW($J$18:$P$33)),""),ROWS($R$18:T24)),COLUMNS($A$5:C11)),"")</f>
        <v>0</v>
      </c>
      <c r="U24" s="16">
        <f t="array" aca="1" ref="U24" ca="1">IFERROR(INDEX($J$18:$P$33,SMALL(IF(($O$18:$O$33&lt;$H$3),MATCH(ROW($J$18:$P$33),ROW($J$18:$P$33)),""),ROWS($R$18:U24)),COLUMNS($A$5:D11)),"")</f>
        <v>0</v>
      </c>
      <c r="V24" s="4" t="str">
        <f t="array" aca="1" ref="V24" ca="1">IFERROR(INDEX($J$18:$P$33,SMALL(IF(($O$18:$O$33&lt;$H$3),MATCH(ROW($J$18:$P$33),ROW($J$18:$P$33)),""),ROWS($R$18:V24)),COLUMNS($A$5:E11)),"")</f>
        <v/>
      </c>
      <c r="W24" s="16">
        <f t="array" aca="1" ref="W24" ca="1">IFERROR(INDEX($J$18:$P$33,SMALL(IF(($O$18:$O$33&lt;$H$3),MATCH(ROW($J$18:$P$33),ROW($J$18:$P$33)),""),ROWS($R$18:W24)),COLUMNS($A$5:F11)),"")</f>
        <v>0</v>
      </c>
      <c r="X24" s="6">
        <f t="array" aca="1" ref="X24" ca="1">IFERROR(INDEX($J$18:$P$33,SMALL(IF(($O$18:$O$33&lt;$H$3),MATCH(ROW($J$18:$P$33),ROW($J$18:$P$33)),""),ROWS($R$18:X24)),COLUMNS($A$5:G11)),"")</f>
        <v>0</v>
      </c>
    </row>
    <row r="25" spans="2:24" ht="21" customHeight="1" x14ac:dyDescent="0.3">
      <c r="B25" s="4"/>
      <c r="C25" s="4"/>
      <c r="D25" s="4"/>
      <c r="E25" s="16"/>
      <c r="F25" s="4" t="str">
        <f>IF(data[[#This Row],[종료일]]="","",data[[#This Row],[종료일]]-data[[#This Row],[시작일]]+1)</f>
        <v/>
      </c>
      <c r="G25" s="16"/>
      <c r="H25" s="6"/>
      <c r="I25" s="14"/>
      <c r="J25" s="4">
        <f t="array" ref="J25">IFERROR(INDEX('데이터 입력'!$B$6:$H$33,SMALL(IF(('데이터 입력'!$H$6:$H$33&lt;1),MATCH(ROW('데이터 입력'!$B$6:$H$33),ROW('데이터 입력'!$B$6:$H$33)),""),ROWS(J$18:$J25)),COLUMNS($A$5:A12)),"")</f>
        <v>0</v>
      </c>
      <c r="K25" s="4">
        <f t="array" ref="K25">IFERROR(INDEX('데이터 입력'!$B$6:$H$33,SMALL(IF(('데이터 입력'!$H$6:$H$33&lt;1),MATCH(ROW('데이터 입력'!$B$6:$H$33),ROW('데이터 입력'!$B$6:$H$33)),""),ROWS($J$18:K25)),COLUMNS($A$5:B12)),"")</f>
        <v>0</v>
      </c>
      <c r="L25" s="4">
        <f t="array" ref="L25">IFERROR(INDEX('데이터 입력'!$B$6:$H$33,SMALL(IF(('데이터 입력'!$H$6:$H$33&lt;1),MATCH(ROW('데이터 입력'!$B$6:$H$33),ROW('데이터 입력'!$B$6:$H$33)),""),ROWS($J$18:L25)),COLUMNS($A$5:C12)),"")</f>
        <v>0</v>
      </c>
      <c r="M25" s="16">
        <f t="array" ref="M25">IFERROR(INDEX('데이터 입력'!$B$6:$H$33,SMALL(IF(('데이터 입력'!$H$6:$H$33&lt;1),MATCH(ROW('데이터 입력'!$B$6:$H$33),ROW('데이터 입력'!$B$6:$H$33)),""),ROWS($J$18:M25)),COLUMNS($A$5:D12)),"")</f>
        <v>0</v>
      </c>
      <c r="N25" s="4" t="str">
        <f t="array" ref="N25">IFERROR(INDEX('데이터 입력'!$B$6:$H$33,SMALL(IF(('데이터 입력'!$H$6:$H$33&lt;1),MATCH(ROW('데이터 입력'!$B$6:$H$33),ROW('데이터 입력'!$B$6:$H$33)),""),ROWS($J$18:N25)),COLUMNS($A$5:E12)),"")</f>
        <v/>
      </c>
      <c r="O25" s="16">
        <f t="array" ref="O25">IFERROR(INDEX('데이터 입력'!$B$6:$H$33,SMALL(IF(('데이터 입력'!$H$6:$H$33&lt;1),MATCH(ROW('데이터 입력'!$B$6:$H$33),ROW('데이터 입력'!$B$6:$H$33)),""),ROWS($J$18:O25)),COLUMNS($A$5:F12)),"")</f>
        <v>0</v>
      </c>
      <c r="P25" s="6">
        <f t="array" ref="P25">IFERROR(INDEX('데이터 입력'!$B$6:$H$33,SMALL(IF(('데이터 입력'!$H$6:$H$33&lt;1),MATCH(ROW('데이터 입력'!$B$6:$H$33),ROW('데이터 입력'!$B$6:$H$33)),""),ROWS($J$18:P25)),COLUMNS($A$5:G12)),"")</f>
        <v>0</v>
      </c>
      <c r="Q25" s="14"/>
      <c r="R25" s="4">
        <f t="array" aca="1" ref="R25" ca="1">IFERROR(INDEX($J$18:$P$33,SMALL(IF(($O$18:$O$33&lt;$H$3),MATCH(ROW($J$18:$P$33),ROW($J$18:$P$33)),""),ROWS($R$18:R25)),COLUMNS($A$5:A12)),"")</f>
        <v>0</v>
      </c>
      <c r="S25" s="4">
        <f t="array" aca="1" ref="S25" ca="1">IFERROR(INDEX($J$18:$P$33,SMALL(IF(($O$18:$O$33&lt;$H$3),MATCH(ROW($J$18:$P$33),ROW($J$18:$P$33)),""),ROWS($R$18:S25)),COLUMNS($A$5:B12)),"")</f>
        <v>0</v>
      </c>
      <c r="T25" s="4">
        <f t="array" aca="1" ref="T25" ca="1">IFERROR(INDEX($J$18:$P$33,SMALL(IF(($O$18:$O$33&lt;$H$3),MATCH(ROW($J$18:$P$33),ROW($J$18:$P$33)),""),ROWS($R$18:T25)),COLUMNS($A$5:C12)),"")</f>
        <v>0</v>
      </c>
      <c r="U25" s="16">
        <f t="array" aca="1" ref="U25" ca="1">IFERROR(INDEX($J$18:$P$33,SMALL(IF(($O$18:$O$33&lt;$H$3),MATCH(ROW($J$18:$P$33),ROW($J$18:$P$33)),""),ROWS($R$18:U25)),COLUMNS($A$5:D12)),"")</f>
        <v>0</v>
      </c>
      <c r="V25" s="4" t="str">
        <f t="array" aca="1" ref="V25" ca="1">IFERROR(INDEX($J$18:$P$33,SMALL(IF(($O$18:$O$33&lt;$H$3),MATCH(ROW($J$18:$P$33),ROW($J$18:$P$33)),""),ROWS($R$18:V25)),COLUMNS($A$5:E12)),"")</f>
        <v/>
      </c>
      <c r="W25" s="16">
        <f t="array" aca="1" ref="W25" ca="1">IFERROR(INDEX($J$18:$P$33,SMALL(IF(($O$18:$O$33&lt;$H$3),MATCH(ROW($J$18:$P$33),ROW($J$18:$P$33)),""),ROWS($R$18:W25)),COLUMNS($A$5:F12)),"")</f>
        <v>0</v>
      </c>
      <c r="X25" s="6">
        <f t="array" aca="1" ref="X25" ca="1">IFERROR(INDEX($J$18:$P$33,SMALL(IF(($O$18:$O$33&lt;$H$3),MATCH(ROW($J$18:$P$33),ROW($J$18:$P$33)),""),ROWS($R$18:X25)),COLUMNS($A$5:G12)),"")</f>
        <v>0</v>
      </c>
    </row>
    <row r="26" spans="2:24" ht="21" customHeight="1" x14ac:dyDescent="0.3">
      <c r="B26" s="4"/>
      <c r="C26" s="4"/>
      <c r="D26" s="4"/>
      <c r="E26" s="16"/>
      <c r="F26" s="4" t="str">
        <f>IF(data[[#This Row],[종료일]]="","",data[[#This Row],[종료일]]-data[[#This Row],[시작일]]+1)</f>
        <v/>
      </c>
      <c r="G26" s="16"/>
      <c r="H26" s="6"/>
      <c r="I26" s="14"/>
      <c r="J26" s="4">
        <f t="array" ref="J26">IFERROR(INDEX('데이터 입력'!$B$6:$H$33,SMALL(IF(('데이터 입력'!$H$6:$H$33&lt;1),MATCH(ROW('데이터 입력'!$B$6:$H$33),ROW('데이터 입력'!$B$6:$H$33)),""),ROWS(J$18:$J26)),COLUMNS($A$5:A13)),"")</f>
        <v>0</v>
      </c>
      <c r="K26" s="4">
        <f t="array" ref="K26">IFERROR(INDEX('데이터 입력'!$B$6:$H$33,SMALL(IF(('데이터 입력'!$H$6:$H$33&lt;1),MATCH(ROW('데이터 입력'!$B$6:$H$33),ROW('데이터 입력'!$B$6:$H$33)),""),ROWS($J$18:K26)),COLUMNS($A$5:B13)),"")</f>
        <v>0</v>
      </c>
      <c r="L26" s="4">
        <f t="array" ref="L26">IFERROR(INDEX('데이터 입력'!$B$6:$H$33,SMALL(IF(('데이터 입력'!$H$6:$H$33&lt;1),MATCH(ROW('데이터 입력'!$B$6:$H$33),ROW('데이터 입력'!$B$6:$H$33)),""),ROWS($J$18:L26)),COLUMNS($A$5:C13)),"")</f>
        <v>0</v>
      </c>
      <c r="M26" s="16">
        <f t="array" ref="M26">IFERROR(INDEX('데이터 입력'!$B$6:$H$33,SMALL(IF(('데이터 입력'!$H$6:$H$33&lt;1),MATCH(ROW('데이터 입력'!$B$6:$H$33),ROW('데이터 입력'!$B$6:$H$33)),""),ROWS($J$18:M26)),COLUMNS($A$5:D13)),"")</f>
        <v>0</v>
      </c>
      <c r="N26" s="4" t="str">
        <f t="array" ref="N26">IFERROR(INDEX('데이터 입력'!$B$6:$H$33,SMALL(IF(('데이터 입력'!$H$6:$H$33&lt;1),MATCH(ROW('데이터 입력'!$B$6:$H$33),ROW('데이터 입력'!$B$6:$H$33)),""),ROWS($J$18:N26)),COLUMNS($A$5:E13)),"")</f>
        <v/>
      </c>
      <c r="O26" s="16">
        <f t="array" ref="O26">IFERROR(INDEX('데이터 입력'!$B$6:$H$33,SMALL(IF(('데이터 입력'!$H$6:$H$33&lt;1),MATCH(ROW('데이터 입력'!$B$6:$H$33),ROW('데이터 입력'!$B$6:$H$33)),""),ROWS($J$18:O26)),COLUMNS($A$5:F13)),"")</f>
        <v>0</v>
      </c>
      <c r="P26" s="6">
        <f t="array" ref="P26">IFERROR(INDEX('데이터 입력'!$B$6:$H$33,SMALL(IF(('데이터 입력'!$H$6:$H$33&lt;1),MATCH(ROW('데이터 입력'!$B$6:$H$33),ROW('데이터 입력'!$B$6:$H$33)),""),ROWS($J$18:P26)),COLUMNS($A$5:G13)),"")</f>
        <v>0</v>
      </c>
      <c r="Q26" s="14"/>
      <c r="R26" s="4">
        <f t="array" aca="1" ref="R26" ca="1">IFERROR(INDEX($J$18:$P$33,SMALL(IF(($O$18:$O$33&lt;$H$3),MATCH(ROW($J$18:$P$33),ROW($J$18:$P$33)),""),ROWS($R$18:R26)),COLUMNS($A$5:A13)),"")</f>
        <v>0</v>
      </c>
      <c r="S26" s="4">
        <f t="array" aca="1" ref="S26" ca="1">IFERROR(INDEX($J$18:$P$33,SMALL(IF(($O$18:$O$33&lt;$H$3),MATCH(ROW($J$18:$P$33),ROW($J$18:$P$33)),""),ROWS($R$18:S26)),COLUMNS($A$5:B13)),"")</f>
        <v>0</v>
      </c>
      <c r="T26" s="4">
        <f t="array" aca="1" ref="T26" ca="1">IFERROR(INDEX($J$18:$P$33,SMALL(IF(($O$18:$O$33&lt;$H$3),MATCH(ROW($J$18:$P$33),ROW($J$18:$P$33)),""),ROWS($R$18:T26)),COLUMNS($A$5:C13)),"")</f>
        <v>0</v>
      </c>
      <c r="U26" s="16">
        <f t="array" aca="1" ref="U26" ca="1">IFERROR(INDEX($J$18:$P$33,SMALL(IF(($O$18:$O$33&lt;$H$3),MATCH(ROW($J$18:$P$33),ROW($J$18:$P$33)),""),ROWS($R$18:U26)),COLUMNS($A$5:D13)),"")</f>
        <v>0</v>
      </c>
      <c r="V26" s="4" t="str">
        <f t="array" aca="1" ref="V26" ca="1">IFERROR(INDEX($J$18:$P$33,SMALL(IF(($O$18:$O$33&lt;$H$3),MATCH(ROW($J$18:$P$33),ROW($J$18:$P$33)),""),ROWS($R$18:V26)),COLUMNS($A$5:E13)),"")</f>
        <v/>
      </c>
      <c r="W26" s="16">
        <f t="array" aca="1" ref="W26" ca="1">IFERROR(INDEX($J$18:$P$33,SMALL(IF(($O$18:$O$33&lt;$H$3),MATCH(ROW($J$18:$P$33),ROW($J$18:$P$33)),""),ROWS($R$18:W26)),COLUMNS($A$5:F13)),"")</f>
        <v>0</v>
      </c>
      <c r="X26" s="6">
        <f t="array" aca="1" ref="X26" ca="1">IFERROR(INDEX($J$18:$P$33,SMALL(IF(($O$18:$O$33&lt;$H$3),MATCH(ROW($J$18:$P$33),ROW($J$18:$P$33)),""),ROWS($R$18:X26)),COLUMNS($A$5:G13)),"")</f>
        <v>0</v>
      </c>
    </row>
    <row r="27" spans="2:24" ht="21" customHeight="1" x14ac:dyDescent="0.3">
      <c r="B27" s="4"/>
      <c r="C27" s="4"/>
      <c r="D27" s="4"/>
      <c r="E27" s="16"/>
      <c r="F27" s="4" t="str">
        <f>IF(data[[#This Row],[종료일]]="","",data[[#This Row],[종료일]]-data[[#This Row],[시작일]]+1)</f>
        <v/>
      </c>
      <c r="G27" s="16"/>
      <c r="H27" s="6"/>
      <c r="I27" s="14"/>
      <c r="J27" s="4">
        <f t="array" ref="J27">IFERROR(INDEX('데이터 입력'!$B$6:$H$33,SMALL(IF(('데이터 입력'!$H$6:$H$33&lt;1),MATCH(ROW('데이터 입력'!$B$6:$H$33),ROW('데이터 입력'!$B$6:$H$33)),""),ROWS(J$18:$J27)),COLUMNS($A$5:A14)),"")</f>
        <v>0</v>
      </c>
      <c r="K27" s="4">
        <f t="array" ref="K27">IFERROR(INDEX('데이터 입력'!$B$6:$H$33,SMALL(IF(('데이터 입력'!$H$6:$H$33&lt;1),MATCH(ROW('데이터 입력'!$B$6:$H$33),ROW('데이터 입력'!$B$6:$H$33)),""),ROWS($J$18:K27)),COLUMNS($A$5:B14)),"")</f>
        <v>0</v>
      </c>
      <c r="L27" s="4">
        <f t="array" ref="L27">IFERROR(INDEX('데이터 입력'!$B$6:$H$33,SMALL(IF(('데이터 입력'!$H$6:$H$33&lt;1),MATCH(ROW('데이터 입력'!$B$6:$H$33),ROW('데이터 입력'!$B$6:$H$33)),""),ROWS($J$18:L27)),COLUMNS($A$5:C14)),"")</f>
        <v>0</v>
      </c>
      <c r="M27" s="16">
        <f t="array" ref="M27">IFERROR(INDEX('데이터 입력'!$B$6:$H$33,SMALL(IF(('데이터 입력'!$H$6:$H$33&lt;1),MATCH(ROW('데이터 입력'!$B$6:$H$33),ROW('데이터 입력'!$B$6:$H$33)),""),ROWS($J$18:M27)),COLUMNS($A$5:D14)),"")</f>
        <v>0</v>
      </c>
      <c r="N27" s="4" t="str">
        <f t="array" ref="N27">IFERROR(INDEX('데이터 입력'!$B$6:$H$33,SMALL(IF(('데이터 입력'!$H$6:$H$33&lt;1),MATCH(ROW('데이터 입력'!$B$6:$H$33),ROW('데이터 입력'!$B$6:$H$33)),""),ROWS($J$18:N27)),COLUMNS($A$5:E14)),"")</f>
        <v/>
      </c>
      <c r="O27" s="16">
        <f t="array" ref="O27">IFERROR(INDEX('데이터 입력'!$B$6:$H$33,SMALL(IF(('데이터 입력'!$H$6:$H$33&lt;1),MATCH(ROW('데이터 입력'!$B$6:$H$33),ROW('데이터 입력'!$B$6:$H$33)),""),ROWS($J$18:O27)),COLUMNS($A$5:F14)),"")</f>
        <v>0</v>
      </c>
      <c r="P27" s="6">
        <f t="array" ref="P27">IFERROR(INDEX('데이터 입력'!$B$6:$H$33,SMALL(IF(('데이터 입력'!$H$6:$H$33&lt;1),MATCH(ROW('데이터 입력'!$B$6:$H$33),ROW('데이터 입력'!$B$6:$H$33)),""),ROWS($J$18:P27)),COLUMNS($A$5:G14)),"")</f>
        <v>0</v>
      </c>
      <c r="Q27" s="14"/>
      <c r="R27" s="4">
        <f t="array" aca="1" ref="R27" ca="1">IFERROR(INDEX($J$18:$P$33,SMALL(IF(($O$18:$O$33&lt;$H$3),MATCH(ROW($J$18:$P$33),ROW($J$18:$P$33)),""),ROWS($R$18:R27)),COLUMNS($A$5:A14)),"")</f>
        <v>0</v>
      </c>
      <c r="S27" s="4">
        <f t="array" aca="1" ref="S27" ca="1">IFERROR(INDEX($J$18:$P$33,SMALL(IF(($O$18:$O$33&lt;$H$3),MATCH(ROW($J$18:$P$33),ROW($J$18:$P$33)),""),ROWS($R$18:S27)),COLUMNS($A$5:B14)),"")</f>
        <v>0</v>
      </c>
      <c r="T27" s="4">
        <f t="array" aca="1" ref="T27" ca="1">IFERROR(INDEX($J$18:$P$33,SMALL(IF(($O$18:$O$33&lt;$H$3),MATCH(ROW($J$18:$P$33),ROW($J$18:$P$33)),""),ROWS($R$18:T27)),COLUMNS($A$5:C14)),"")</f>
        <v>0</v>
      </c>
      <c r="U27" s="16">
        <f t="array" aca="1" ref="U27" ca="1">IFERROR(INDEX($J$18:$P$33,SMALL(IF(($O$18:$O$33&lt;$H$3),MATCH(ROW($J$18:$P$33),ROW($J$18:$P$33)),""),ROWS($R$18:U27)),COLUMNS($A$5:D14)),"")</f>
        <v>0</v>
      </c>
      <c r="V27" s="4" t="str">
        <f t="array" aca="1" ref="V27" ca="1">IFERROR(INDEX($J$18:$P$33,SMALL(IF(($O$18:$O$33&lt;$H$3),MATCH(ROW($J$18:$P$33),ROW($J$18:$P$33)),""),ROWS($R$18:V27)),COLUMNS($A$5:E14)),"")</f>
        <v/>
      </c>
      <c r="W27" s="16">
        <f t="array" aca="1" ref="W27" ca="1">IFERROR(INDEX($J$18:$P$33,SMALL(IF(($O$18:$O$33&lt;$H$3),MATCH(ROW($J$18:$P$33),ROW($J$18:$P$33)),""),ROWS($R$18:W27)),COLUMNS($A$5:F14)),"")</f>
        <v>0</v>
      </c>
      <c r="X27" s="6">
        <f t="array" aca="1" ref="X27" ca="1">IFERROR(INDEX($J$18:$P$33,SMALL(IF(($O$18:$O$33&lt;$H$3),MATCH(ROW($J$18:$P$33),ROW($J$18:$P$33)),""),ROWS($R$18:X27)),COLUMNS($A$5:G14)),"")</f>
        <v>0</v>
      </c>
    </row>
    <row r="28" spans="2:24" ht="21" customHeight="1" x14ac:dyDescent="0.3">
      <c r="B28" s="4"/>
      <c r="C28" s="4"/>
      <c r="D28" s="4"/>
      <c r="E28" s="16"/>
      <c r="F28" s="4" t="str">
        <f>IF(data[[#This Row],[종료일]]="","",data[[#This Row],[종료일]]-data[[#This Row],[시작일]]+1)</f>
        <v/>
      </c>
      <c r="G28" s="16"/>
      <c r="H28" s="6"/>
      <c r="I28" s="14"/>
      <c r="J28" s="4">
        <f t="array" ref="J28">IFERROR(INDEX('데이터 입력'!$B$6:$H$33,SMALL(IF(('데이터 입력'!$H$6:$H$33&lt;1),MATCH(ROW('데이터 입력'!$B$6:$H$33),ROW('데이터 입력'!$B$6:$H$33)),""),ROWS(J$18:$J28)),COLUMNS($A$5:A15)),"")</f>
        <v>0</v>
      </c>
      <c r="K28" s="4">
        <f t="array" ref="K28">IFERROR(INDEX('데이터 입력'!$B$6:$H$33,SMALL(IF(('데이터 입력'!$H$6:$H$33&lt;1),MATCH(ROW('데이터 입력'!$B$6:$H$33),ROW('데이터 입력'!$B$6:$H$33)),""),ROWS($J$18:K28)),COLUMNS($A$5:B15)),"")</f>
        <v>0</v>
      </c>
      <c r="L28" s="4">
        <f t="array" ref="L28">IFERROR(INDEX('데이터 입력'!$B$6:$H$33,SMALL(IF(('데이터 입력'!$H$6:$H$33&lt;1),MATCH(ROW('데이터 입력'!$B$6:$H$33),ROW('데이터 입력'!$B$6:$H$33)),""),ROWS($J$18:L28)),COLUMNS($A$5:C15)),"")</f>
        <v>0</v>
      </c>
      <c r="M28" s="16">
        <f t="array" ref="M28">IFERROR(INDEX('데이터 입력'!$B$6:$H$33,SMALL(IF(('데이터 입력'!$H$6:$H$33&lt;1),MATCH(ROW('데이터 입력'!$B$6:$H$33),ROW('데이터 입력'!$B$6:$H$33)),""),ROWS($J$18:M28)),COLUMNS($A$5:D15)),"")</f>
        <v>0</v>
      </c>
      <c r="N28" s="4" t="str">
        <f t="array" ref="N28">IFERROR(INDEX('데이터 입력'!$B$6:$H$33,SMALL(IF(('데이터 입력'!$H$6:$H$33&lt;1),MATCH(ROW('데이터 입력'!$B$6:$H$33),ROW('데이터 입력'!$B$6:$H$33)),""),ROWS($J$18:N28)),COLUMNS($A$5:E15)),"")</f>
        <v/>
      </c>
      <c r="O28" s="16">
        <f t="array" ref="O28">IFERROR(INDEX('데이터 입력'!$B$6:$H$33,SMALL(IF(('데이터 입력'!$H$6:$H$33&lt;1),MATCH(ROW('데이터 입력'!$B$6:$H$33),ROW('데이터 입력'!$B$6:$H$33)),""),ROWS($J$18:O28)),COLUMNS($A$5:F15)),"")</f>
        <v>0</v>
      </c>
      <c r="P28" s="6">
        <f t="array" ref="P28">IFERROR(INDEX('데이터 입력'!$B$6:$H$33,SMALL(IF(('데이터 입력'!$H$6:$H$33&lt;1),MATCH(ROW('데이터 입력'!$B$6:$H$33),ROW('데이터 입력'!$B$6:$H$33)),""),ROWS($J$18:P28)),COLUMNS($A$5:G15)),"")</f>
        <v>0</v>
      </c>
      <c r="Q28" s="14"/>
      <c r="R28" s="4">
        <f t="array" aca="1" ref="R28" ca="1">IFERROR(INDEX($J$18:$P$33,SMALL(IF(($O$18:$O$33&lt;$H$3),MATCH(ROW($J$18:$P$33),ROW($J$18:$P$33)),""),ROWS($R$18:R28)),COLUMNS($A$5:A15)),"")</f>
        <v>0</v>
      </c>
      <c r="S28" s="4">
        <f t="array" aca="1" ref="S28" ca="1">IFERROR(INDEX($J$18:$P$33,SMALL(IF(($O$18:$O$33&lt;$H$3),MATCH(ROW($J$18:$P$33),ROW($J$18:$P$33)),""),ROWS($R$18:S28)),COLUMNS($A$5:B15)),"")</f>
        <v>0</v>
      </c>
      <c r="T28" s="4">
        <f t="array" aca="1" ref="T28" ca="1">IFERROR(INDEX($J$18:$P$33,SMALL(IF(($O$18:$O$33&lt;$H$3),MATCH(ROW($J$18:$P$33),ROW($J$18:$P$33)),""),ROWS($R$18:T28)),COLUMNS($A$5:C15)),"")</f>
        <v>0</v>
      </c>
      <c r="U28" s="16">
        <f t="array" aca="1" ref="U28" ca="1">IFERROR(INDEX($J$18:$P$33,SMALL(IF(($O$18:$O$33&lt;$H$3),MATCH(ROW($J$18:$P$33),ROW($J$18:$P$33)),""),ROWS($R$18:U28)),COLUMNS($A$5:D15)),"")</f>
        <v>0</v>
      </c>
      <c r="V28" s="4" t="str">
        <f t="array" aca="1" ref="V28" ca="1">IFERROR(INDEX($J$18:$P$33,SMALL(IF(($O$18:$O$33&lt;$H$3),MATCH(ROW($J$18:$P$33),ROW($J$18:$P$33)),""),ROWS($R$18:V28)),COLUMNS($A$5:E15)),"")</f>
        <v/>
      </c>
      <c r="W28" s="16">
        <f t="array" aca="1" ref="W28" ca="1">IFERROR(INDEX($J$18:$P$33,SMALL(IF(($O$18:$O$33&lt;$H$3),MATCH(ROW($J$18:$P$33),ROW($J$18:$P$33)),""),ROWS($R$18:W28)),COLUMNS($A$5:F15)),"")</f>
        <v>0</v>
      </c>
      <c r="X28" s="6">
        <f t="array" aca="1" ref="X28" ca="1">IFERROR(INDEX($J$18:$P$33,SMALL(IF(($O$18:$O$33&lt;$H$3),MATCH(ROW($J$18:$P$33),ROW($J$18:$P$33)),""),ROWS($R$18:X28)),COLUMNS($A$5:G15)),"")</f>
        <v>0</v>
      </c>
    </row>
    <row r="29" spans="2:24" ht="21" customHeight="1" x14ac:dyDescent="0.3">
      <c r="B29" s="4"/>
      <c r="C29" s="4"/>
      <c r="D29" s="4"/>
      <c r="E29" s="16"/>
      <c r="F29" s="4" t="str">
        <f>IF(data[[#This Row],[종료일]]="","",data[[#This Row],[종료일]]-data[[#This Row],[시작일]]+1)</f>
        <v/>
      </c>
      <c r="G29" s="16"/>
      <c r="H29" s="6"/>
      <c r="I29" s="14"/>
      <c r="J29" s="4">
        <f t="array" ref="J29">IFERROR(INDEX('데이터 입력'!$B$6:$H$33,SMALL(IF(('데이터 입력'!$H$6:$H$33&lt;1),MATCH(ROW('데이터 입력'!$B$6:$H$33),ROW('데이터 입력'!$B$6:$H$33)),""),ROWS(J$18:$J29)),COLUMNS($A$5:A16)),"")</f>
        <v>0</v>
      </c>
      <c r="K29" s="4">
        <f t="array" ref="K29">IFERROR(INDEX('데이터 입력'!$B$6:$H$33,SMALL(IF(('데이터 입력'!$H$6:$H$33&lt;1),MATCH(ROW('데이터 입력'!$B$6:$H$33),ROW('데이터 입력'!$B$6:$H$33)),""),ROWS($J$18:K29)),COLUMNS($A$5:B16)),"")</f>
        <v>0</v>
      </c>
      <c r="L29" s="4">
        <f t="array" ref="L29">IFERROR(INDEX('데이터 입력'!$B$6:$H$33,SMALL(IF(('데이터 입력'!$H$6:$H$33&lt;1),MATCH(ROW('데이터 입력'!$B$6:$H$33),ROW('데이터 입력'!$B$6:$H$33)),""),ROWS($J$18:L29)),COLUMNS($A$5:C16)),"")</f>
        <v>0</v>
      </c>
      <c r="M29" s="16">
        <f t="array" ref="M29">IFERROR(INDEX('데이터 입력'!$B$6:$H$33,SMALL(IF(('데이터 입력'!$H$6:$H$33&lt;1),MATCH(ROW('데이터 입력'!$B$6:$H$33),ROW('데이터 입력'!$B$6:$H$33)),""),ROWS($J$18:M29)),COLUMNS($A$5:D16)),"")</f>
        <v>0</v>
      </c>
      <c r="N29" s="4" t="str">
        <f t="array" ref="N29">IFERROR(INDEX('데이터 입력'!$B$6:$H$33,SMALL(IF(('데이터 입력'!$H$6:$H$33&lt;1),MATCH(ROW('데이터 입력'!$B$6:$H$33),ROW('데이터 입력'!$B$6:$H$33)),""),ROWS($J$18:N29)),COLUMNS($A$5:E16)),"")</f>
        <v/>
      </c>
      <c r="O29" s="16">
        <f t="array" ref="O29">IFERROR(INDEX('데이터 입력'!$B$6:$H$33,SMALL(IF(('데이터 입력'!$H$6:$H$33&lt;1),MATCH(ROW('데이터 입력'!$B$6:$H$33),ROW('데이터 입력'!$B$6:$H$33)),""),ROWS($J$18:O29)),COLUMNS($A$5:F16)),"")</f>
        <v>0</v>
      </c>
      <c r="P29" s="6">
        <f t="array" ref="P29">IFERROR(INDEX('데이터 입력'!$B$6:$H$33,SMALL(IF(('데이터 입력'!$H$6:$H$33&lt;1),MATCH(ROW('데이터 입력'!$B$6:$H$33),ROW('데이터 입력'!$B$6:$H$33)),""),ROWS($J$18:P29)),COLUMNS($A$5:G16)),"")</f>
        <v>0</v>
      </c>
      <c r="Q29" s="14"/>
      <c r="R29" s="4">
        <f t="array" aca="1" ref="R29" ca="1">IFERROR(INDEX($J$18:$P$33,SMALL(IF(($O$18:$O$33&lt;$H$3),MATCH(ROW($J$18:$P$33),ROW($J$18:$P$33)),""),ROWS($R$18:R29)),COLUMNS($A$5:A16)),"")</f>
        <v>0</v>
      </c>
      <c r="S29" s="4">
        <f t="array" aca="1" ref="S29" ca="1">IFERROR(INDEX($J$18:$P$33,SMALL(IF(($O$18:$O$33&lt;$H$3),MATCH(ROW($J$18:$P$33),ROW($J$18:$P$33)),""),ROWS($R$18:S29)),COLUMNS($A$5:B16)),"")</f>
        <v>0</v>
      </c>
      <c r="T29" s="4">
        <f t="array" aca="1" ref="T29" ca="1">IFERROR(INDEX($J$18:$P$33,SMALL(IF(($O$18:$O$33&lt;$H$3),MATCH(ROW($J$18:$P$33),ROW($J$18:$P$33)),""),ROWS($R$18:T29)),COLUMNS($A$5:C16)),"")</f>
        <v>0</v>
      </c>
      <c r="U29" s="16">
        <f t="array" aca="1" ref="U29" ca="1">IFERROR(INDEX($J$18:$P$33,SMALL(IF(($O$18:$O$33&lt;$H$3),MATCH(ROW($J$18:$P$33),ROW($J$18:$P$33)),""),ROWS($R$18:U29)),COLUMNS($A$5:D16)),"")</f>
        <v>0</v>
      </c>
      <c r="V29" s="4" t="str">
        <f t="array" aca="1" ref="V29" ca="1">IFERROR(INDEX($J$18:$P$33,SMALL(IF(($O$18:$O$33&lt;$H$3),MATCH(ROW($J$18:$P$33),ROW($J$18:$P$33)),""),ROWS($R$18:V29)),COLUMNS($A$5:E16)),"")</f>
        <v/>
      </c>
      <c r="W29" s="16">
        <f t="array" aca="1" ref="W29" ca="1">IFERROR(INDEX($J$18:$P$33,SMALL(IF(($O$18:$O$33&lt;$H$3),MATCH(ROW($J$18:$P$33),ROW($J$18:$P$33)),""),ROWS($R$18:W29)),COLUMNS($A$5:F16)),"")</f>
        <v>0</v>
      </c>
      <c r="X29" s="6">
        <f t="array" aca="1" ref="X29" ca="1">IFERROR(INDEX($J$18:$P$33,SMALL(IF(($O$18:$O$33&lt;$H$3),MATCH(ROW($J$18:$P$33),ROW($J$18:$P$33)),""),ROWS($R$18:X29)),COLUMNS($A$5:G16)),"")</f>
        <v>0</v>
      </c>
    </row>
    <row r="30" spans="2:24" ht="21" customHeight="1" x14ac:dyDescent="0.3">
      <c r="B30" s="4"/>
      <c r="C30" s="4"/>
      <c r="D30" s="4"/>
      <c r="E30" s="16"/>
      <c r="F30" s="4" t="str">
        <f>IF(data[[#This Row],[종료일]]="","",data[[#This Row],[종료일]]-data[[#This Row],[시작일]]+1)</f>
        <v/>
      </c>
      <c r="G30" s="16"/>
      <c r="H30" s="6"/>
      <c r="I30" s="14"/>
      <c r="J30" s="4">
        <f t="array" ref="J30">IFERROR(INDEX('데이터 입력'!$B$6:$H$33,SMALL(IF(('데이터 입력'!$H$6:$H$33&lt;1),MATCH(ROW('데이터 입력'!$B$6:$H$33),ROW('데이터 입력'!$B$6:$H$33)),""),ROWS(J$18:$J30)),COLUMNS($A$5:A17)),"")</f>
        <v>0</v>
      </c>
      <c r="K30" s="4">
        <f t="array" ref="K30">IFERROR(INDEX('데이터 입력'!$B$6:$H$33,SMALL(IF(('데이터 입력'!$H$6:$H$33&lt;1),MATCH(ROW('데이터 입력'!$B$6:$H$33),ROW('데이터 입력'!$B$6:$H$33)),""),ROWS($J$18:K30)),COLUMNS($A$5:B17)),"")</f>
        <v>0</v>
      </c>
      <c r="L30" s="4">
        <f t="array" ref="L30">IFERROR(INDEX('데이터 입력'!$B$6:$H$33,SMALL(IF(('데이터 입력'!$H$6:$H$33&lt;1),MATCH(ROW('데이터 입력'!$B$6:$H$33),ROW('데이터 입력'!$B$6:$H$33)),""),ROWS($J$18:L30)),COLUMNS($A$5:C17)),"")</f>
        <v>0</v>
      </c>
      <c r="M30" s="16">
        <f t="array" ref="M30">IFERROR(INDEX('데이터 입력'!$B$6:$H$33,SMALL(IF(('데이터 입력'!$H$6:$H$33&lt;1),MATCH(ROW('데이터 입력'!$B$6:$H$33),ROW('데이터 입력'!$B$6:$H$33)),""),ROWS($J$18:M30)),COLUMNS($A$5:D17)),"")</f>
        <v>0</v>
      </c>
      <c r="N30" s="4" t="str">
        <f t="array" ref="N30">IFERROR(INDEX('데이터 입력'!$B$6:$H$33,SMALL(IF(('데이터 입력'!$H$6:$H$33&lt;1),MATCH(ROW('데이터 입력'!$B$6:$H$33),ROW('데이터 입력'!$B$6:$H$33)),""),ROWS($J$18:N30)),COLUMNS($A$5:E17)),"")</f>
        <v/>
      </c>
      <c r="O30" s="16">
        <f t="array" ref="O30">IFERROR(INDEX('데이터 입력'!$B$6:$H$33,SMALL(IF(('데이터 입력'!$H$6:$H$33&lt;1),MATCH(ROW('데이터 입력'!$B$6:$H$33),ROW('데이터 입력'!$B$6:$H$33)),""),ROWS($J$18:O30)),COLUMNS($A$5:F17)),"")</f>
        <v>0</v>
      </c>
      <c r="P30" s="6">
        <f t="array" ref="P30">IFERROR(INDEX('데이터 입력'!$B$6:$H$33,SMALL(IF(('데이터 입력'!$H$6:$H$33&lt;1),MATCH(ROW('데이터 입력'!$B$6:$H$33),ROW('데이터 입력'!$B$6:$H$33)),""),ROWS($J$18:P30)),COLUMNS($A$5:G17)),"")</f>
        <v>0</v>
      </c>
      <c r="Q30" s="14"/>
      <c r="R30" s="4">
        <f t="array" aca="1" ref="R30" ca="1">IFERROR(INDEX($J$18:$P$33,SMALL(IF(($O$18:$O$33&lt;$H$3),MATCH(ROW($J$18:$P$33),ROW($J$18:$P$33)),""),ROWS($R$18:R30)),COLUMNS($A$5:A17)),"")</f>
        <v>0</v>
      </c>
      <c r="S30" s="4">
        <f t="array" aca="1" ref="S30" ca="1">IFERROR(INDEX($J$18:$P$33,SMALL(IF(($O$18:$O$33&lt;$H$3),MATCH(ROW($J$18:$P$33),ROW($J$18:$P$33)),""),ROWS($R$18:S30)),COLUMNS($A$5:B17)),"")</f>
        <v>0</v>
      </c>
      <c r="T30" s="4">
        <f t="array" aca="1" ref="T30" ca="1">IFERROR(INDEX($J$18:$P$33,SMALL(IF(($O$18:$O$33&lt;$H$3),MATCH(ROW($J$18:$P$33),ROW($J$18:$P$33)),""),ROWS($R$18:T30)),COLUMNS($A$5:C17)),"")</f>
        <v>0</v>
      </c>
      <c r="U30" s="16">
        <f t="array" aca="1" ref="U30" ca="1">IFERROR(INDEX($J$18:$P$33,SMALL(IF(($O$18:$O$33&lt;$H$3),MATCH(ROW($J$18:$P$33),ROW($J$18:$P$33)),""),ROWS($R$18:U30)),COLUMNS($A$5:D17)),"")</f>
        <v>0</v>
      </c>
      <c r="V30" s="4" t="str">
        <f t="array" aca="1" ref="V30" ca="1">IFERROR(INDEX($J$18:$P$33,SMALL(IF(($O$18:$O$33&lt;$H$3),MATCH(ROW($J$18:$P$33),ROW($J$18:$P$33)),""),ROWS($R$18:V30)),COLUMNS($A$5:E17)),"")</f>
        <v/>
      </c>
      <c r="W30" s="16">
        <f t="array" aca="1" ref="W30" ca="1">IFERROR(INDEX($J$18:$P$33,SMALL(IF(($O$18:$O$33&lt;$H$3),MATCH(ROW($J$18:$P$33),ROW($J$18:$P$33)),""),ROWS($R$18:W30)),COLUMNS($A$5:F17)),"")</f>
        <v>0</v>
      </c>
      <c r="X30" s="6">
        <f t="array" aca="1" ref="X30" ca="1">IFERROR(INDEX($J$18:$P$33,SMALL(IF(($O$18:$O$33&lt;$H$3),MATCH(ROW($J$18:$P$33),ROW($J$18:$P$33)),""),ROWS($R$18:X30)),COLUMNS($A$5:G17)),"")</f>
        <v>0</v>
      </c>
    </row>
    <row r="31" spans="2:24" ht="21" customHeight="1" x14ac:dyDescent="0.3">
      <c r="B31" s="4"/>
      <c r="C31" s="4"/>
      <c r="D31" s="4"/>
      <c r="E31" s="16"/>
      <c r="F31" s="4" t="str">
        <f>IF(data[[#This Row],[종료일]]="","",data[[#This Row],[종료일]]-data[[#This Row],[시작일]]+1)</f>
        <v/>
      </c>
      <c r="G31" s="16"/>
      <c r="H31" s="6"/>
      <c r="I31" s="14"/>
      <c r="J31" s="4">
        <f t="array" ref="J31">IFERROR(INDEX('데이터 입력'!$B$6:$H$33,SMALL(IF(('데이터 입력'!$H$6:$H$33&lt;1),MATCH(ROW('데이터 입력'!$B$6:$H$33),ROW('데이터 입력'!$B$6:$H$33)),""),ROWS(J$18:$J31)),COLUMNS($A$5:A18)),"")</f>
        <v>0</v>
      </c>
      <c r="K31" s="4">
        <f t="array" ref="K31">IFERROR(INDEX('데이터 입력'!$B$6:$H$33,SMALL(IF(('데이터 입력'!$H$6:$H$33&lt;1),MATCH(ROW('데이터 입력'!$B$6:$H$33),ROW('데이터 입력'!$B$6:$H$33)),""),ROWS($J$18:K31)),COLUMNS($A$5:B18)),"")</f>
        <v>0</v>
      </c>
      <c r="L31" s="4">
        <f t="array" ref="L31">IFERROR(INDEX('데이터 입력'!$B$6:$H$33,SMALL(IF(('데이터 입력'!$H$6:$H$33&lt;1),MATCH(ROW('데이터 입력'!$B$6:$H$33),ROW('데이터 입력'!$B$6:$H$33)),""),ROWS($J$18:L31)),COLUMNS($A$5:C18)),"")</f>
        <v>0</v>
      </c>
      <c r="M31" s="16">
        <f t="array" ref="M31">IFERROR(INDEX('데이터 입력'!$B$6:$H$33,SMALL(IF(('데이터 입력'!$H$6:$H$33&lt;1),MATCH(ROW('데이터 입력'!$B$6:$H$33),ROW('데이터 입력'!$B$6:$H$33)),""),ROWS($J$18:M31)),COLUMNS($A$5:D18)),"")</f>
        <v>0</v>
      </c>
      <c r="N31" s="4" t="str">
        <f t="array" ref="N31">IFERROR(INDEX('데이터 입력'!$B$6:$H$33,SMALL(IF(('데이터 입력'!$H$6:$H$33&lt;1),MATCH(ROW('데이터 입력'!$B$6:$H$33),ROW('데이터 입력'!$B$6:$H$33)),""),ROWS($J$18:N31)),COLUMNS($A$5:E18)),"")</f>
        <v/>
      </c>
      <c r="O31" s="16">
        <f t="array" ref="O31">IFERROR(INDEX('데이터 입력'!$B$6:$H$33,SMALL(IF(('데이터 입력'!$H$6:$H$33&lt;1),MATCH(ROW('데이터 입력'!$B$6:$H$33),ROW('데이터 입력'!$B$6:$H$33)),""),ROWS($J$18:O31)),COLUMNS($A$5:F18)),"")</f>
        <v>0</v>
      </c>
      <c r="P31" s="6">
        <f t="array" ref="P31">IFERROR(INDEX('데이터 입력'!$B$6:$H$33,SMALL(IF(('데이터 입력'!$H$6:$H$33&lt;1),MATCH(ROW('데이터 입력'!$B$6:$H$33),ROW('데이터 입력'!$B$6:$H$33)),""),ROWS($J$18:P31)),COLUMNS($A$5:G18)),"")</f>
        <v>0</v>
      </c>
      <c r="Q31" s="14"/>
      <c r="R31" s="4" t="str">
        <f t="array" aca="1" ref="R31" ca="1">IFERROR(INDEX($J$18:$P$33,SMALL(IF(($O$18:$O$33&lt;$H$3),MATCH(ROW($J$18:$P$33),ROW($J$18:$P$33)),""),ROWS($R$18:R31)),COLUMNS($A$5:A18)),"")</f>
        <v/>
      </c>
      <c r="S31" s="4" t="str">
        <f t="array" aca="1" ref="S31" ca="1">IFERROR(INDEX($J$18:$P$33,SMALL(IF(($O$18:$O$33&lt;$H$3),MATCH(ROW($J$18:$P$33),ROW($J$18:$P$33)),""),ROWS($R$18:S31)),COLUMNS($A$5:B18)),"")</f>
        <v/>
      </c>
      <c r="T31" s="4" t="str">
        <f t="array" aca="1" ref="T31" ca="1">IFERROR(INDEX($J$18:$P$33,SMALL(IF(($O$18:$O$33&lt;$H$3),MATCH(ROW($J$18:$P$33),ROW($J$18:$P$33)),""),ROWS($R$18:T31)),COLUMNS($A$5:C18)),"")</f>
        <v/>
      </c>
      <c r="U31" s="16" t="str">
        <f t="array" aca="1" ref="U31" ca="1">IFERROR(INDEX($J$18:$P$33,SMALL(IF(($O$18:$O$33&lt;$H$3),MATCH(ROW($J$18:$P$33),ROW($J$18:$P$33)),""),ROWS($R$18:U31)),COLUMNS($A$5:D18)),"")</f>
        <v/>
      </c>
      <c r="V31" s="4" t="str">
        <f t="array" aca="1" ref="V31" ca="1">IFERROR(INDEX($J$18:$P$33,SMALL(IF(($O$18:$O$33&lt;$H$3),MATCH(ROW($J$18:$P$33),ROW($J$18:$P$33)),""),ROWS($R$18:V31)),COLUMNS($A$5:E18)),"")</f>
        <v/>
      </c>
      <c r="W31" s="16" t="str">
        <f t="array" aca="1" ref="W31" ca="1">IFERROR(INDEX($J$18:$P$33,SMALL(IF(($O$18:$O$33&lt;$H$3),MATCH(ROW($J$18:$P$33),ROW($J$18:$P$33)),""),ROWS($R$18:W31)),COLUMNS($A$5:F18)),"")</f>
        <v/>
      </c>
      <c r="X31" s="6" t="str">
        <f t="array" aca="1" ref="X31" ca="1">IFERROR(INDEX($J$18:$P$33,SMALL(IF(($O$18:$O$33&lt;$H$3),MATCH(ROW($J$18:$P$33),ROW($J$18:$P$33)),""),ROWS($R$18:X31)),COLUMNS($A$5:G18)),"")</f>
        <v/>
      </c>
    </row>
    <row r="32" spans="2:24" ht="21" customHeight="1" x14ac:dyDescent="0.3">
      <c r="B32" s="4"/>
      <c r="C32" s="4"/>
      <c r="D32" s="4"/>
      <c r="E32" s="16"/>
      <c r="F32" s="4" t="str">
        <f>IF(data[[#This Row],[종료일]]="","",data[[#This Row],[종료일]]-data[[#This Row],[시작일]]+1)</f>
        <v/>
      </c>
      <c r="G32" s="16"/>
      <c r="H32" s="6"/>
      <c r="I32" s="14"/>
      <c r="J32" s="4">
        <f t="array" ref="J32">IFERROR(INDEX('데이터 입력'!$B$6:$H$33,SMALL(IF(('데이터 입력'!$H$6:$H$33&lt;1),MATCH(ROW('데이터 입력'!$B$6:$H$33),ROW('데이터 입력'!$B$6:$H$33)),""),ROWS(J$18:$J32)),COLUMNS($A$5:A19)),"")</f>
        <v>0</v>
      </c>
      <c r="K32" s="4">
        <f t="array" ref="K32">IFERROR(INDEX('데이터 입력'!$B$6:$H$33,SMALL(IF(('데이터 입력'!$H$6:$H$33&lt;1),MATCH(ROW('데이터 입력'!$B$6:$H$33),ROW('데이터 입력'!$B$6:$H$33)),""),ROWS($J$18:K32)),COLUMNS($A$5:B19)),"")</f>
        <v>0</v>
      </c>
      <c r="L32" s="4">
        <f t="array" ref="L32">IFERROR(INDEX('데이터 입력'!$B$6:$H$33,SMALL(IF(('데이터 입력'!$H$6:$H$33&lt;1),MATCH(ROW('데이터 입력'!$B$6:$H$33),ROW('데이터 입력'!$B$6:$H$33)),""),ROWS($J$18:L32)),COLUMNS($A$5:C19)),"")</f>
        <v>0</v>
      </c>
      <c r="M32" s="16">
        <f t="array" ref="M32">IFERROR(INDEX('데이터 입력'!$B$6:$H$33,SMALL(IF(('데이터 입력'!$H$6:$H$33&lt;1),MATCH(ROW('데이터 입력'!$B$6:$H$33),ROW('데이터 입력'!$B$6:$H$33)),""),ROWS($J$18:M32)),COLUMNS($A$5:D19)),"")</f>
        <v>0</v>
      </c>
      <c r="N32" s="4" t="str">
        <f t="array" ref="N32">IFERROR(INDEX('데이터 입력'!$B$6:$H$33,SMALL(IF(('데이터 입력'!$H$6:$H$33&lt;1),MATCH(ROW('데이터 입력'!$B$6:$H$33),ROW('데이터 입력'!$B$6:$H$33)),""),ROWS($J$18:N32)),COLUMNS($A$5:E19)),"")</f>
        <v/>
      </c>
      <c r="O32" s="16">
        <f t="array" ref="O32">IFERROR(INDEX('데이터 입력'!$B$6:$H$33,SMALL(IF(('데이터 입력'!$H$6:$H$33&lt;1),MATCH(ROW('데이터 입력'!$B$6:$H$33),ROW('데이터 입력'!$B$6:$H$33)),""),ROWS($J$18:O32)),COLUMNS($A$5:F19)),"")</f>
        <v>0</v>
      </c>
      <c r="P32" s="6">
        <f t="array" ref="P32">IFERROR(INDEX('데이터 입력'!$B$6:$H$33,SMALL(IF(('데이터 입력'!$H$6:$H$33&lt;1),MATCH(ROW('데이터 입력'!$B$6:$H$33),ROW('데이터 입력'!$B$6:$H$33)),""),ROWS($J$18:P32)),COLUMNS($A$5:G19)),"")</f>
        <v>0</v>
      </c>
      <c r="Q32" s="14"/>
      <c r="R32" s="4" t="str">
        <f t="array" aca="1" ref="R32" ca="1">IFERROR(INDEX($J$18:$P$33,SMALL(IF(($O$18:$O$33&lt;$H$3),MATCH(ROW($J$18:$P$33),ROW($J$18:$P$33)),""),ROWS($R$18:R32)),COLUMNS($A$5:A19)),"")</f>
        <v/>
      </c>
      <c r="S32" s="4" t="str">
        <f t="array" aca="1" ref="S32" ca="1">IFERROR(INDEX($J$18:$P$33,SMALL(IF(($O$18:$O$33&lt;$H$3),MATCH(ROW($J$18:$P$33),ROW($J$18:$P$33)),""),ROWS($R$18:S32)),COLUMNS($A$5:B19)),"")</f>
        <v/>
      </c>
      <c r="T32" s="4" t="str">
        <f t="array" aca="1" ref="T32" ca="1">IFERROR(INDEX($J$18:$P$33,SMALL(IF(($O$18:$O$33&lt;$H$3),MATCH(ROW($J$18:$P$33),ROW($J$18:$P$33)),""),ROWS($R$18:T32)),COLUMNS($A$5:C19)),"")</f>
        <v/>
      </c>
      <c r="U32" s="16" t="str">
        <f t="array" aca="1" ref="U32" ca="1">IFERROR(INDEX($J$18:$P$33,SMALL(IF(($O$18:$O$33&lt;$H$3),MATCH(ROW($J$18:$P$33),ROW($J$18:$P$33)),""),ROWS($R$18:U32)),COLUMNS($A$5:D19)),"")</f>
        <v/>
      </c>
      <c r="V32" s="4" t="str">
        <f t="array" aca="1" ref="V32" ca="1">IFERROR(INDEX($J$18:$P$33,SMALL(IF(($O$18:$O$33&lt;$H$3),MATCH(ROW($J$18:$P$33),ROW($J$18:$P$33)),""),ROWS($R$18:V32)),COLUMNS($A$5:E19)),"")</f>
        <v/>
      </c>
      <c r="W32" s="16" t="str">
        <f t="array" aca="1" ref="W32" ca="1">IFERROR(INDEX($J$18:$P$33,SMALL(IF(($O$18:$O$33&lt;$H$3),MATCH(ROW($J$18:$P$33),ROW($J$18:$P$33)),""),ROWS($R$18:W32)),COLUMNS($A$5:F19)),"")</f>
        <v/>
      </c>
      <c r="X32" s="7" t="str">
        <f t="array" aca="1" ref="X32" ca="1">IFERROR(INDEX($J$18:$P$33,SMALL(IF(($O$18:$O$33&lt;$H$3),MATCH(ROW($J$18:$P$33),ROW($J$18:$P$33)),""),ROWS($R$18:X32)),COLUMNS($A$5:G19)),"")</f>
        <v/>
      </c>
    </row>
    <row r="33" spans="2:24" ht="21" customHeight="1" x14ac:dyDescent="0.3">
      <c r="B33" s="4"/>
      <c r="C33" s="4"/>
      <c r="D33" s="4"/>
      <c r="E33" s="16"/>
      <c r="F33" s="4" t="str">
        <f>IF(data[[#This Row],[종료일]]="","",data[[#This Row],[종료일]]-data[[#This Row],[시작일]]+1)</f>
        <v/>
      </c>
      <c r="G33" s="16"/>
      <c r="H33" s="6"/>
      <c r="I33" s="14"/>
      <c r="J33" s="4">
        <f t="array" ref="J33">IFERROR(INDEX('데이터 입력'!$B$6:$H$33,SMALL(IF(('데이터 입력'!$H$6:$H$33&lt;1),MATCH(ROW('데이터 입력'!$B$6:$H$33),ROW('데이터 입력'!$B$6:$H$33)),""),ROWS(J$18:$J33)),COLUMNS($A$5:A20)),"")</f>
        <v>0</v>
      </c>
      <c r="K33" s="4">
        <f t="array" ref="K33">IFERROR(INDEX('데이터 입력'!$B$6:$H$33,SMALL(IF(('데이터 입력'!$H$6:$H$33&lt;1),MATCH(ROW('데이터 입력'!$B$6:$H$33),ROW('데이터 입력'!$B$6:$H$33)),""),ROWS($J$18:K33)),COLUMNS($A$5:B20)),"")</f>
        <v>0</v>
      </c>
      <c r="L33" s="4">
        <f t="array" ref="L33">IFERROR(INDEX('데이터 입력'!$B$6:$H$33,SMALL(IF(('데이터 입력'!$H$6:$H$33&lt;1),MATCH(ROW('데이터 입력'!$B$6:$H$33),ROW('데이터 입력'!$B$6:$H$33)),""),ROWS($J$18:L33)),COLUMNS($A$5:C20)),"")</f>
        <v>0</v>
      </c>
      <c r="M33" s="16">
        <f t="array" ref="M33">IFERROR(INDEX('데이터 입력'!$B$6:$H$33,SMALL(IF(('데이터 입력'!$H$6:$H$33&lt;1),MATCH(ROW('데이터 입력'!$B$6:$H$33),ROW('데이터 입력'!$B$6:$H$33)),""),ROWS($J$18:M33)),COLUMNS($A$5:D20)),"")</f>
        <v>0</v>
      </c>
      <c r="N33" s="4" t="str">
        <f t="array" ref="N33">IFERROR(INDEX('데이터 입력'!$B$6:$H$33,SMALL(IF(('데이터 입력'!$H$6:$H$33&lt;1),MATCH(ROW('데이터 입력'!$B$6:$H$33),ROW('데이터 입력'!$B$6:$H$33)),""),ROWS($J$18:N33)),COLUMNS($A$5:E20)),"")</f>
        <v/>
      </c>
      <c r="O33" s="16">
        <f t="array" ref="O33">IFERROR(INDEX('데이터 입력'!$B$6:$H$33,SMALL(IF(('데이터 입력'!$H$6:$H$33&lt;1),MATCH(ROW('데이터 입력'!$B$6:$H$33),ROW('데이터 입력'!$B$6:$H$33)),""),ROWS($J$18:O33)),COLUMNS($A$5:F20)),"")</f>
        <v>0</v>
      </c>
      <c r="P33" s="6">
        <f t="array" ref="P33">IFERROR(INDEX('데이터 입력'!$B$6:$H$33,SMALL(IF(('데이터 입력'!$H$6:$H$33&lt;1),MATCH(ROW('데이터 입력'!$B$6:$H$33),ROW('데이터 입력'!$B$6:$H$33)),""),ROWS($J$18:P33)),COLUMNS($A$5:G20)),"")</f>
        <v>0</v>
      </c>
      <c r="Q33" s="14"/>
      <c r="R33" s="4" t="str">
        <f t="array" aca="1" ref="R33" ca="1">IFERROR(INDEX($J$18:$P$33,SMALL(IF(($O$18:$O$33&lt;$H$3),MATCH(ROW($J$18:$P$33),ROW($J$18:$P$33)),""),ROWS($R$18:R33)),COLUMNS($A$5:A20)),"")</f>
        <v/>
      </c>
      <c r="S33" s="4" t="str">
        <f t="array" aca="1" ref="S33" ca="1">IFERROR(INDEX($J$18:$P$33,SMALL(IF(($O$18:$O$33&lt;$H$3),MATCH(ROW($J$18:$P$33),ROW($J$18:$P$33)),""),ROWS($R$18:S33)),COLUMNS($A$5:B20)),"")</f>
        <v/>
      </c>
      <c r="T33" s="4" t="str">
        <f t="array" aca="1" ref="T33" ca="1">IFERROR(INDEX($J$18:$P$33,SMALL(IF(($O$18:$O$33&lt;$H$3),MATCH(ROW($J$18:$P$33),ROW($J$18:$P$33)),""),ROWS($R$18:T33)),COLUMNS($A$5:C20)),"")</f>
        <v/>
      </c>
      <c r="U33" s="16" t="str">
        <f t="array" aca="1" ref="U33" ca="1">IFERROR(INDEX($J$18:$P$33,SMALL(IF(($O$18:$O$33&lt;$H$3),MATCH(ROW($J$18:$P$33),ROW($J$18:$P$33)),""),ROWS($R$18:U33)),COLUMNS($A$5:D20)),"")</f>
        <v/>
      </c>
      <c r="V33" s="4" t="str">
        <f t="array" aca="1" ref="V33" ca="1">IFERROR(INDEX($J$18:$P$33,SMALL(IF(($O$18:$O$33&lt;$H$3),MATCH(ROW($J$18:$P$33),ROW($J$18:$P$33)),""),ROWS($R$18:V33)),COLUMNS($A$5:E20)),"")</f>
        <v/>
      </c>
      <c r="W33" s="16" t="str">
        <f t="array" aca="1" ref="W33" ca="1">IFERROR(INDEX($J$18:$P$33,SMALL(IF(($O$18:$O$33&lt;$H$3),MATCH(ROW($J$18:$P$33),ROW($J$18:$P$33)),""),ROWS($R$18:W33)),COLUMNS($A$5:F20)),"")</f>
        <v/>
      </c>
      <c r="X33" s="7" t="str">
        <f t="array" aca="1" ref="X33" ca="1">IFERROR(INDEX($J$18:$P$33,SMALL(IF(($O$18:$O$33&lt;$H$3),MATCH(ROW($J$18:$P$33),ROW($J$18:$P$33)),""),ROWS($R$18:X33)),COLUMNS($A$5:G20)),"")</f>
        <v/>
      </c>
    </row>
    <row r="34" spans="2:24" ht="21" customHeight="1" x14ac:dyDescent="0.3">
      <c r="B34" s="8"/>
      <c r="C34" s="8"/>
      <c r="D34" s="8"/>
      <c r="E34" s="9"/>
      <c r="F34" s="8"/>
      <c r="G34" s="9"/>
      <c r="H34" s="10"/>
      <c r="J34" s="11"/>
      <c r="K34" s="11"/>
      <c r="L34" s="11"/>
      <c r="M34" s="12"/>
      <c r="N34" s="11"/>
      <c r="O34" s="12"/>
      <c r="P34" s="13"/>
    </row>
    <row r="35" spans="2:24" ht="21" customHeight="1" x14ac:dyDescent="0.3">
      <c r="B35" s="8"/>
      <c r="C35" s="8"/>
      <c r="D35" s="8"/>
      <c r="E35" s="9"/>
      <c r="F35" s="8"/>
      <c r="G35" s="9"/>
      <c r="H35" s="10"/>
      <c r="J35" s="11"/>
      <c r="K35" s="11"/>
      <c r="L35" s="11"/>
      <c r="M35" s="12"/>
      <c r="N35" s="11"/>
      <c r="O35" s="12"/>
      <c r="P35" s="13"/>
    </row>
    <row r="36" spans="2:24" ht="21" customHeight="1" x14ac:dyDescent="0.3">
      <c r="B36" s="8"/>
      <c r="C36" s="8"/>
      <c r="D36" s="8"/>
      <c r="E36" s="9"/>
      <c r="F36" s="8"/>
      <c r="G36" s="9"/>
      <c r="H36" s="10"/>
      <c r="J36" s="11"/>
      <c r="K36" s="11"/>
      <c r="L36" s="11"/>
      <c r="M36" s="11"/>
      <c r="N36" s="11"/>
      <c r="O36" s="11"/>
      <c r="P36" s="11"/>
    </row>
    <row r="37" spans="2:24" ht="21" customHeight="1" x14ac:dyDescent="0.3">
      <c r="B37" s="8"/>
      <c r="C37" s="8"/>
      <c r="D37" s="8"/>
      <c r="E37" s="9"/>
      <c r="F37" s="8"/>
      <c r="G37" s="9"/>
      <c r="H37" s="10"/>
      <c r="J37" s="11"/>
      <c r="K37" s="11"/>
      <c r="L37" s="11"/>
      <c r="M37" s="11"/>
      <c r="N37" s="11"/>
      <c r="O37" s="11"/>
      <c r="P37" s="11"/>
    </row>
    <row r="38" spans="2:24" ht="21" customHeight="1" x14ac:dyDescent="0.3">
      <c r="B38" s="8"/>
      <c r="C38" s="8"/>
      <c r="D38" s="8"/>
      <c r="E38" s="9"/>
      <c r="F38" s="8"/>
      <c r="G38" s="9"/>
      <c r="H38" s="10"/>
      <c r="J38" s="11"/>
      <c r="K38" s="11"/>
      <c r="L38" s="11"/>
      <c r="M38" s="11"/>
      <c r="N38" s="11"/>
      <c r="O38" s="11"/>
      <c r="P38" s="11"/>
    </row>
    <row r="39" spans="2:24" ht="21" customHeight="1" x14ac:dyDescent="0.3">
      <c r="B39" s="8"/>
      <c r="C39" s="8"/>
      <c r="D39" s="8"/>
      <c r="E39" s="9"/>
      <c r="F39" s="8"/>
      <c r="G39" s="9"/>
      <c r="H39" s="10"/>
      <c r="J39" s="11"/>
      <c r="K39" s="11"/>
      <c r="L39" s="11"/>
      <c r="M39" s="11"/>
      <c r="N39" s="11"/>
      <c r="O39" s="11"/>
      <c r="P39" s="11"/>
    </row>
    <row r="40" spans="2:24" ht="21" customHeight="1" x14ac:dyDescent="0.3">
      <c r="B40" s="8"/>
      <c r="C40" s="8"/>
      <c r="D40" s="8"/>
      <c r="E40" s="9"/>
      <c r="F40" s="8"/>
      <c r="G40" s="9"/>
      <c r="H40" s="10"/>
      <c r="J40" s="11"/>
      <c r="K40" s="11"/>
      <c r="L40" s="11"/>
      <c r="M40" s="11"/>
      <c r="N40" s="11"/>
      <c r="O40" s="11"/>
      <c r="P40" s="11"/>
    </row>
    <row r="41" spans="2:24" ht="21" customHeight="1" x14ac:dyDescent="0.3">
      <c r="B41" s="8"/>
      <c r="C41" s="8"/>
      <c r="D41" s="8"/>
      <c r="E41" s="9"/>
      <c r="F41" s="8"/>
      <c r="G41" s="9"/>
      <c r="H41" s="10"/>
      <c r="J41" s="11"/>
      <c r="K41" s="11"/>
      <c r="L41" s="11"/>
      <c r="M41" s="11"/>
      <c r="N41" s="11"/>
      <c r="O41" s="11"/>
      <c r="P41" s="11"/>
    </row>
    <row r="42" spans="2:24" ht="21" customHeight="1" x14ac:dyDescent="0.3">
      <c r="B42" s="8"/>
      <c r="C42" s="8"/>
      <c r="D42" s="8"/>
      <c r="E42" s="9"/>
      <c r="F42" s="8"/>
      <c r="G42" s="9"/>
      <c r="H42" s="10"/>
      <c r="J42" s="11"/>
      <c r="K42" s="11"/>
      <c r="L42" s="11"/>
      <c r="M42" s="11"/>
      <c r="N42" s="11"/>
      <c r="O42" s="11"/>
      <c r="P42" s="11"/>
    </row>
    <row r="43" spans="2:24" ht="21" customHeight="1" x14ac:dyDescent="0.3">
      <c r="J43" s="11"/>
      <c r="K43" s="11"/>
      <c r="L43" s="11"/>
      <c r="M43" s="11"/>
      <c r="N43" s="11"/>
      <c r="O43" s="11"/>
      <c r="P43" s="11"/>
    </row>
    <row r="44" spans="2:24" ht="21" customHeight="1" x14ac:dyDescent="0.3">
      <c r="J44" s="11"/>
      <c r="K44" s="11"/>
      <c r="L44" s="11"/>
      <c r="M44" s="11"/>
      <c r="N44" s="11"/>
      <c r="O44" s="11"/>
      <c r="P44" s="11"/>
    </row>
    <row r="45" spans="2:24" ht="21" customHeight="1" x14ac:dyDescent="0.3">
      <c r="J45" s="11"/>
      <c r="K45" s="11"/>
      <c r="L45" s="11"/>
      <c r="M45" s="11"/>
      <c r="N45" s="11"/>
      <c r="O45" s="11"/>
      <c r="P45" s="11"/>
    </row>
    <row r="46" spans="2:24" ht="21" customHeight="1" x14ac:dyDescent="0.3">
      <c r="J46" s="11"/>
      <c r="K46" s="11"/>
      <c r="L46" s="11"/>
      <c r="M46" s="11"/>
      <c r="N46" s="11"/>
      <c r="O46" s="11"/>
      <c r="P46" s="11"/>
    </row>
  </sheetData>
  <mergeCells count="2">
    <mergeCell ref="L5:P6"/>
    <mergeCell ref="B2:C3"/>
  </mergeCells>
  <phoneticPr fontId="2" type="noConversion"/>
  <dataValidations count="2">
    <dataValidation type="list" allowBlank="1" showInputMessage="1" showErrorMessage="1" sqref="B6:B33" xr:uid="{A1DDB803-761C-47D0-AC30-C838CF3E4810}">
      <formula1>$J$6:$J$14</formula1>
    </dataValidation>
    <dataValidation type="list" allowBlank="1" showInputMessage="1" showErrorMessage="1" sqref="D6:D33" xr:uid="{4A87B2B9-A16C-4F9B-A54C-C892ED477987}">
      <formula1>$K$6:$K$14</formula1>
    </dataValidation>
  </dataValidations>
  <printOptions horizontalCentered="1" verticalCentered="1"/>
  <pageMargins left="0.39370078740157483" right="0.39370078740157483" top="0.78740157480314965" bottom="0.78740157480314965" header="0" footer="0"/>
  <pageSetup paperSize="9" scale="68" fitToWidth="0" orientation="landscape" r:id="rId1"/>
  <colBreaks count="2" manualBreakCount="2">
    <brk id="8" min="1" max="32" man="1"/>
    <brk id="17" min="1" max="32" man="1"/>
  </colBreaks>
  <ignoredErrors>
    <ignoredError sqref="E14 E9" formula="1"/>
    <ignoredError sqref="Y16:Y31" calculatedColumn="1"/>
  </ignoredErrors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6F209-CD6C-4B34-816F-1F214EB7BD48}">
  <sheetPr>
    <pageSetUpPr fitToPage="1"/>
  </sheetPr>
  <dimension ref="B1:R30"/>
  <sheetViews>
    <sheetView showGridLines="0" showRowColHeaders="0" showZeros="0" zoomScaleNormal="100" workbookViewId="0">
      <selection activeCell="B2" sqref="B2:D3"/>
    </sheetView>
  </sheetViews>
  <sheetFormatPr defaultColWidth="8.875" defaultRowHeight="21" customHeight="1" x14ac:dyDescent="0.3"/>
  <cols>
    <col min="1" max="1" width="2.5" style="1" customWidth="1"/>
    <col min="2" max="2" width="20.625" style="1" customWidth="1"/>
    <col min="3" max="3" width="12.625" style="1" customWidth="1"/>
    <col min="4" max="5" width="13.625" style="1" customWidth="1"/>
    <col min="6" max="6" width="15.625" style="1" customWidth="1"/>
    <col min="7" max="8" width="13.625" style="1" customWidth="1"/>
    <col min="9" max="9" width="8.875" style="1"/>
    <col min="10" max="10" width="20.625" style="1" customWidth="1"/>
    <col min="11" max="11" width="13.625" style="1" customWidth="1"/>
    <col min="12" max="12" width="21.875" style="1" customWidth="1"/>
    <col min="13" max="14" width="13.625" style="1" customWidth="1"/>
    <col min="15" max="15" width="15.625" style="1" customWidth="1"/>
    <col min="16" max="16384" width="8.875" style="1"/>
  </cols>
  <sheetData>
    <row r="1" spans="2:18" ht="11.25" customHeight="1" x14ac:dyDescent="0.3"/>
    <row r="2" spans="2:18" ht="39.950000000000003" customHeight="1" x14ac:dyDescent="0.3">
      <c r="B2" s="56" t="s">
        <v>68</v>
      </c>
      <c r="C2" s="56"/>
      <c r="D2" s="56"/>
    </row>
    <row r="3" spans="2:18" ht="20.100000000000001" customHeight="1" x14ac:dyDescent="0.3">
      <c r="B3" s="56"/>
      <c r="C3" s="56"/>
      <c r="D3" s="56"/>
      <c r="F3" s="57" t="s">
        <v>40</v>
      </c>
      <c r="G3" s="57"/>
      <c r="H3" s="17">
        <f>COUNTA('데이터 입력'!$J$6:$J$14)</f>
        <v>4</v>
      </c>
      <c r="J3" s="36" t="s">
        <v>41</v>
      </c>
      <c r="K3" s="17">
        <f ca="1">MAX('데이터 입력'!$G$6:$G$42)-MIN('데이터 입력'!$E$6:$E$42)</f>
        <v>29</v>
      </c>
      <c r="L3" s="36" t="s">
        <v>43</v>
      </c>
      <c r="M3" s="17">
        <f>COUNTIFS(data[진행률],"&gt;0", data[진행률],"&lt;1")</f>
        <v>6</v>
      </c>
    </row>
    <row r="4" spans="2:18" ht="20.100000000000001" customHeight="1" x14ac:dyDescent="0.3">
      <c r="B4" s="18"/>
      <c r="C4" s="18"/>
      <c r="D4" s="18"/>
      <c r="F4" s="57" t="s">
        <v>76</v>
      </c>
      <c r="G4" s="57"/>
      <c r="H4" s="17">
        <f>C8</f>
        <v>11</v>
      </c>
      <c r="J4" s="36" t="s">
        <v>44</v>
      </c>
      <c r="K4" s="17">
        <f>COUNTIF(data[진행률],"=0")</f>
        <v>0</v>
      </c>
      <c r="L4" s="36" t="s">
        <v>42</v>
      </c>
      <c r="M4" s="17">
        <f>COUNTIF(data[진행률],"=1")</f>
        <v>5</v>
      </c>
    </row>
    <row r="5" spans="2:18" ht="30" customHeight="1" x14ac:dyDescent="0.3">
      <c r="B5" s="18"/>
      <c r="C5" s="18"/>
      <c r="D5" s="18"/>
      <c r="F5" s="3"/>
      <c r="G5" s="3"/>
      <c r="H5" s="19"/>
      <c r="J5" s="3"/>
      <c r="K5" s="19"/>
      <c r="L5" s="3"/>
      <c r="M5" s="19"/>
      <c r="N5" s="3"/>
      <c r="O5" s="19"/>
    </row>
    <row r="6" spans="2:18" ht="19.899999999999999" customHeight="1" x14ac:dyDescent="0.3">
      <c r="B6" s="33" t="s">
        <v>45</v>
      </c>
      <c r="J6" s="33" t="s">
        <v>46</v>
      </c>
    </row>
    <row r="7" spans="2:18" ht="21" customHeight="1" x14ac:dyDescent="0.3">
      <c r="B7" s="47" t="s">
        <v>58</v>
      </c>
      <c r="C7" s="47" t="s">
        <v>74</v>
      </c>
      <c r="D7" s="47" t="s">
        <v>47</v>
      </c>
      <c r="E7" s="49" t="s">
        <v>48</v>
      </c>
      <c r="F7" s="47" t="s">
        <v>70</v>
      </c>
      <c r="G7" s="49" t="s">
        <v>49</v>
      </c>
      <c r="H7" s="50" t="s">
        <v>50</v>
      </c>
      <c r="I7" s="14"/>
      <c r="J7" s="47" t="s">
        <v>58</v>
      </c>
      <c r="K7" s="47" t="s">
        <v>74</v>
      </c>
      <c r="L7" s="47" t="s">
        <v>51</v>
      </c>
      <c r="M7" s="47" t="s">
        <v>49</v>
      </c>
      <c r="N7" s="47" t="s">
        <v>50</v>
      </c>
      <c r="O7" s="47" t="s">
        <v>52</v>
      </c>
      <c r="P7" s="14"/>
      <c r="Q7" s="14"/>
      <c r="R7" s="14"/>
    </row>
    <row r="8" spans="2:18" ht="24.95" customHeight="1" x14ac:dyDescent="0.3">
      <c r="B8" s="29" t="s">
        <v>53</v>
      </c>
      <c r="C8" s="29">
        <f>COUNTA(data[업무명])</f>
        <v>11</v>
      </c>
      <c r="D8" s="30">
        <f ca="1">MIN(data[시작일])</f>
        <v>45058</v>
      </c>
      <c r="E8" s="30">
        <f ca="1">MAX(data[종료일])</f>
        <v>45087</v>
      </c>
      <c r="F8" s="29">
        <f ca="1">SUM(data[전체일수])</f>
        <v>61</v>
      </c>
      <c r="G8" s="31">
        <f>AVERAGE(data[진행률])</f>
        <v>0.72272727272727277</v>
      </c>
      <c r="H8" s="31">
        <f>IFERROR(1-G8,"")</f>
        <v>0.27727272727272723</v>
      </c>
      <c r="I8" s="4"/>
      <c r="J8" s="29" t="s">
        <v>54</v>
      </c>
      <c r="K8" s="29">
        <f>COUNTA(data[업무명])</f>
        <v>11</v>
      </c>
      <c r="L8" s="29">
        <f ca="1">SUM(data[전체일수])</f>
        <v>61</v>
      </c>
      <c r="M8" s="32">
        <f>AVERAGE(data[진행률])</f>
        <v>0.72272727272727277</v>
      </c>
      <c r="N8" s="31">
        <f>IFERROR(1-M8,"")</f>
        <v>0.27727272727272723</v>
      </c>
      <c r="O8" s="29">
        <f ca="1">COUNTIF(K9:K18, "&gt;0")*$K$3</f>
        <v>116</v>
      </c>
    </row>
    <row r="9" spans="2:18" ht="24.95" customHeight="1" x14ac:dyDescent="0.3">
      <c r="B9" s="4" t="str">
        <f>_xlfn.IFS('데이터 입력'!J6&lt;&gt;0, '데이터 입력'!J6,'데이터 입력'!J6=0, "")</f>
        <v>마케팅 캠페인</v>
      </c>
      <c r="C9" s="4">
        <f>IF(표6[[#This Row],[프로젝트명]]="","",(COUNTIF(data[프로젝트명],B9)))</f>
        <v>3</v>
      </c>
      <c r="D9" s="16">
        <f t="array" aca="1" ref="D9" ca="1">MIN(IF('데이터 입력'!$B$6:$B$42=B9,'데이터 입력'!$E$6:$E$42))</f>
        <v>45070</v>
      </c>
      <c r="E9" s="16">
        <f t="array" aca="1" ref="E9" ca="1">MAX(IF('데이터 입력'!$B$6:$B$42=B9, '데이터 입력'!$G$6:$G$42))</f>
        <v>45081</v>
      </c>
      <c r="F9" s="4">
        <f ca="1">SUMIF('데이터 입력'!$B$6:$B$42, B9, '데이터 입력'!$F$6:$F$42)</f>
        <v>12</v>
      </c>
      <c r="G9" s="6">
        <f>IF(표6[[#This Row],[프로젝트명]]="","",AVERAGEIF('데이터 입력'!$B$6:$B$42, B9, '데이터 입력'!$H$6:$H$42))</f>
        <v>1</v>
      </c>
      <c r="H9" s="6">
        <f t="shared" ref="H9" si="0">IFERROR(1-G9,"")</f>
        <v>0</v>
      </c>
      <c r="I9" s="4"/>
      <c r="J9" s="4" t="str">
        <f>_xlfn.IFS('데이터 입력'!K6&lt;&gt;0, '데이터 입력'!K6,'데이터 입력'!K6=0, "")</f>
        <v>홍길동</v>
      </c>
      <c r="K9" s="4">
        <f>IF(표10[[#This Row],[프로젝트명]]="","",COUNTIF('데이터 입력'!$D$6:$D$42,J9))</f>
        <v>3</v>
      </c>
      <c r="L9" s="4">
        <f ca="1">SUMIF('데이터 입력'!$D$6:$D$33, J9, '데이터 입력'!$F$6:$F$33)</f>
        <v>12</v>
      </c>
      <c r="M9" s="6">
        <f>IF(표10[[#This Row],[프로젝트명]]="","",AVERAGEIF('데이터 입력'!$D$6:$D$42, J9, '데이터 입력'!$H$6:$H$42))</f>
        <v>1</v>
      </c>
      <c r="N9" s="6">
        <f t="shared" ref="N9" si="1">IFERROR(1-M9,"")</f>
        <v>0</v>
      </c>
      <c r="O9" s="4">
        <f ca="1">IF(표10[[#This Row],[프로젝트명]]="","",IF(K9&gt;0, $K$3, ""))</f>
        <v>29</v>
      </c>
    </row>
    <row r="10" spans="2:18" ht="24.95" customHeight="1" x14ac:dyDescent="0.3">
      <c r="B10" s="4" t="str">
        <f>_xlfn.IFS('데이터 입력'!J7&lt;&gt;0, '데이터 입력'!J7,'데이터 입력'!J7=0, "")</f>
        <v>웹 디자인</v>
      </c>
      <c r="C10" s="4">
        <f>IF(표6[[#This Row],[프로젝트명]]="","",(COUNTIF(data[프로젝트명],B10)))</f>
        <v>5</v>
      </c>
      <c r="D10" s="16">
        <f t="array" aca="1" ref="D10" ca="1">MIN(IF('데이터 입력'!$B$6:$B$42=B10,'데이터 입력'!$E$6:$E$42))</f>
        <v>45068</v>
      </c>
      <c r="E10" s="16">
        <f t="array" aca="1" ref="E10" ca="1">MAX(IF('데이터 입력'!$B$6:$B$42=B10, '데이터 입력'!$G$6:$G$42))</f>
        <v>45087</v>
      </c>
      <c r="F10" s="4">
        <f ca="1">SUMIF('데이터 입력'!$B$6:$B$42, B10, '데이터 입력'!$F$6:$F$42)</f>
        <v>24</v>
      </c>
      <c r="G10" s="6">
        <f>IF(표6[[#This Row],[프로젝트명]]="","",AVERAGEIF('데이터 입력'!$B$6:$B$42, B10, '데이터 입력'!$H$6:$H$42))</f>
        <v>0.7</v>
      </c>
      <c r="H10" s="6">
        <f t="shared" ref="H10:H18" si="2">IFERROR(1-G10,"")</f>
        <v>0.30000000000000004</v>
      </c>
      <c r="I10" s="4"/>
      <c r="J10" s="4" t="str">
        <f>_xlfn.IFS('데이터 입력'!K7&lt;&gt;0, '데이터 입력'!K7,'데이터 입력'!K7=0, "")</f>
        <v>이순신</v>
      </c>
      <c r="K10" s="4">
        <f>IF(표10[[#This Row],[프로젝트명]]="","",COUNTIF('데이터 입력'!$D$6:$D$42,J10))</f>
        <v>3</v>
      </c>
      <c r="L10" s="4">
        <f ca="1">SUMIF('데이터 입력'!$D$6:$D$33, J10, '데이터 입력'!$F$6:$F$33)</f>
        <v>13</v>
      </c>
      <c r="M10" s="6">
        <f>IF(표10[[#This Row],[프로젝트명]]="","",AVERAGEIF('데이터 입력'!$D$6:$D$42, J10, '데이터 입력'!$H$6:$H$42))</f>
        <v>0.68333333333333324</v>
      </c>
      <c r="N10" s="6">
        <f t="shared" ref="N10:N18" si="3">IFERROR(1-M10,"")</f>
        <v>0.31666666666666676</v>
      </c>
      <c r="O10" s="4">
        <f ca="1">IF(표10[[#This Row],[프로젝트명]]="","",IF(K10&gt;0, $K$3, ""))</f>
        <v>29</v>
      </c>
    </row>
    <row r="11" spans="2:18" ht="24.95" customHeight="1" x14ac:dyDescent="0.3">
      <c r="B11" s="4" t="str">
        <f>_xlfn.IFS('데이터 입력'!J8&lt;&gt;0, '데이터 입력'!J8,'데이터 입력'!J8=0, "")</f>
        <v>설문조사 분석</v>
      </c>
      <c r="C11" s="4">
        <f>IF(표6[[#This Row],[프로젝트명]]="","",(COUNTIF(data[프로젝트명],B11)))</f>
        <v>2</v>
      </c>
      <c r="D11" s="16">
        <f t="array" aca="1" ref="D11" ca="1">MIN(IF('데이터 입력'!$B$6:$B$42=B11,'데이터 입력'!$E$6:$E$42))</f>
        <v>45058</v>
      </c>
      <c r="E11" s="16">
        <f t="array" aca="1" ref="E11" ca="1">MAX(IF('데이터 입력'!$B$6:$B$42=B11, '데이터 입력'!$G$6:$G$42))</f>
        <v>45075</v>
      </c>
      <c r="F11" s="4">
        <f ca="1">SUMIF('데이터 입력'!$B$6:$B$42, B11, '데이터 입력'!$F$6:$F$42)</f>
        <v>19</v>
      </c>
      <c r="G11" s="6">
        <f>IF(표6[[#This Row],[프로젝트명]]="","",AVERAGEIF('데이터 입력'!$B$6:$B$42, B11, '데이터 입력'!$H$6:$H$42))</f>
        <v>0.65</v>
      </c>
      <c r="H11" s="6">
        <f t="shared" si="2"/>
        <v>0.35</v>
      </c>
      <c r="I11" s="4"/>
      <c r="J11" s="4" t="str">
        <f>_xlfn.IFS('데이터 입력'!K8&lt;&gt;0, '데이터 입력'!K8,'데이터 입력'!K8=0, "")</f>
        <v>이몽룡</v>
      </c>
      <c r="K11" s="4">
        <f>IF(표10[[#This Row],[프로젝트명]]="","",COUNTIF('데이터 입력'!$D$6:$D$42,J11))</f>
        <v>2</v>
      </c>
      <c r="L11" s="4">
        <f ca="1">SUMIF('데이터 입력'!$D$6:$D$33, J11, '데이터 입력'!$F$6:$F$33)</f>
        <v>11</v>
      </c>
      <c r="M11" s="6">
        <f>IF(표10[[#This Row],[프로젝트명]]="","",AVERAGEIF('데이터 입력'!$D$6:$D$42, J11, '데이터 입력'!$H$6:$H$42))</f>
        <v>0.3</v>
      </c>
      <c r="N11" s="6">
        <f t="shared" si="3"/>
        <v>0.7</v>
      </c>
      <c r="O11" s="4">
        <f ca="1">IF(표10[[#This Row],[프로젝트명]]="","",IF(K11&gt;0, $K$3, ""))</f>
        <v>29</v>
      </c>
    </row>
    <row r="12" spans="2:18" ht="24.95" customHeight="1" x14ac:dyDescent="0.3">
      <c r="B12" s="4" t="str">
        <f>_xlfn.IFS('데이터 입력'!J9&lt;&gt;0, '데이터 입력'!J9,'데이터 입력'!J9=0, "")</f>
        <v>컨텐츠 제작</v>
      </c>
      <c r="C12" s="4">
        <f>IF(표6[[#This Row],[프로젝트명]]="","",(COUNTIF(data[프로젝트명],B12)))</f>
        <v>1</v>
      </c>
      <c r="D12" s="16">
        <f t="array" aca="1" ref="D12" ca="1">MIN(IF('데이터 입력'!$B$6:$B$42=B12,'데이터 입력'!$E$6:$E$42))</f>
        <v>45075</v>
      </c>
      <c r="E12" s="16">
        <f t="array" aca="1" ref="E12" ca="1">MAX(IF('데이터 입력'!$B$6:$B$42=B12, '데이터 입력'!$G$6:$G$42))</f>
        <v>45080</v>
      </c>
      <c r="F12" s="4">
        <f ca="1">SUMIF('데이터 입력'!$B$6:$B$33, B12, '데이터 입력'!$F$6:$F$33)</f>
        <v>6</v>
      </c>
      <c r="G12" s="6">
        <f>IF(표6[[#This Row],[프로젝트명]]="","",AVERAGEIF('데이터 입력'!$B$6:$B$42, B12, '데이터 입력'!$H$6:$H$42))</f>
        <v>0.15</v>
      </c>
      <c r="H12" s="6">
        <f t="shared" si="2"/>
        <v>0.85</v>
      </c>
      <c r="I12" s="4"/>
      <c r="J12" s="4" t="str">
        <f>_xlfn.IFS('데이터 입력'!K9&lt;&gt;0, '데이터 입력'!K9,'데이터 입력'!K9=0, "")</f>
        <v>성춘향</v>
      </c>
      <c r="K12" s="4">
        <f>IF(표10[[#This Row],[프로젝트명]]="","",COUNTIF('데이터 입력'!$D$6:$D$42,J12))</f>
        <v>3</v>
      </c>
      <c r="L12" s="4">
        <f ca="1">SUMIF('데이터 입력'!$D$6:$D$33, J12, '데이터 입력'!$F$6:$F$33)</f>
        <v>25</v>
      </c>
      <c r="M12" s="6">
        <f>IF(표10[[#This Row],[프로젝트명]]="","",AVERAGEIF('데이터 입력'!$D$6:$D$42, J12, '데이터 입력'!$H$6:$H$42))</f>
        <v>0.76666666666666661</v>
      </c>
      <c r="N12" s="6">
        <f t="shared" si="3"/>
        <v>0.23333333333333339</v>
      </c>
      <c r="O12" s="4">
        <f ca="1">IF(표10[[#This Row],[프로젝트명]]="","",IF(K12&gt;0, $K$3, ""))</f>
        <v>29</v>
      </c>
    </row>
    <row r="13" spans="2:18" ht="24.95" customHeight="1" x14ac:dyDescent="0.3">
      <c r="B13" s="4" t="str">
        <f>_xlfn.IFS('데이터 입력'!J10&lt;&gt;0, '데이터 입력'!J10,'데이터 입력'!J10=0, "")</f>
        <v/>
      </c>
      <c r="C13" s="4" t="str">
        <f>IF(표6[[#This Row],[프로젝트명]]="","",(COUNTIF(data[프로젝트명],B13)))</f>
        <v/>
      </c>
      <c r="D13" s="16">
        <f t="array" aca="1" ref="D13" ca="1">MIN(IF('데이터 입력'!$B$6:$B$42=B13,'데이터 입력'!$E$6:$E$42))</f>
        <v>0</v>
      </c>
      <c r="E13" s="16">
        <f t="array" aca="1" ref="E13" ca="1">MAX(IF('데이터 입력'!$B$6:$B$42=B13, '데이터 입력'!$G$6:$G$42))</f>
        <v>0</v>
      </c>
      <c r="F13" s="4">
        <f>SUMIF('데이터 입력'!$B$6:$B$33, B13, '데이터 입력'!$F$6:$F$33)</f>
        <v>0</v>
      </c>
      <c r="G13" s="6" t="str">
        <f>IF(표6[[#This Row],[프로젝트명]]="","",AVERAGEIF('데이터 입력'!$B$6:$B$42, B13, '데이터 입력'!$H$6:$H$42))</f>
        <v/>
      </c>
      <c r="H13" s="6" t="str">
        <f t="shared" si="2"/>
        <v/>
      </c>
      <c r="I13" s="4"/>
      <c r="J13" s="4" t="str">
        <f>_xlfn.IFS('데이터 입력'!K10&lt;&gt;0, '데이터 입력'!K10,'데이터 입력'!K10=0, "")</f>
        <v/>
      </c>
      <c r="K13" s="4" t="str">
        <f>IF(표10[[#This Row],[프로젝트명]]="","",COUNTIF('데이터 입력'!$D$6:$D$42,J13))</f>
        <v/>
      </c>
      <c r="L13" s="4">
        <f>SUMIF('데이터 입력'!$D$6:$D$33, J13, '데이터 입력'!$F$6:$F$33)</f>
        <v>0</v>
      </c>
      <c r="M13" s="6" t="str">
        <f>IF(표10[[#This Row],[프로젝트명]]="","",AVERAGEIF('데이터 입력'!$D$6:$D$42, J13, '데이터 입력'!$H$6:$H$42))</f>
        <v/>
      </c>
      <c r="N13" s="6" t="str">
        <f t="shared" si="3"/>
        <v/>
      </c>
      <c r="O13" s="4" t="str">
        <f>IF(표10[[#This Row],[프로젝트명]]="","",IF(K13&gt;0, $K$3, ""))</f>
        <v/>
      </c>
    </row>
    <row r="14" spans="2:18" ht="24.95" customHeight="1" x14ac:dyDescent="0.3">
      <c r="B14" s="4" t="str">
        <f>_xlfn.IFS('데이터 입력'!J11&lt;&gt;0, '데이터 입력'!J11,'데이터 입력'!J11=0, "")</f>
        <v/>
      </c>
      <c r="C14" s="4" t="str">
        <f>IF(표6[[#This Row],[프로젝트명]]="","",(COUNTIF(data[프로젝트명],B14)))</f>
        <v/>
      </c>
      <c r="D14" s="16">
        <f t="array" aca="1" ref="D14" ca="1">MIN(IF('데이터 입력'!$B$6:$B$42=B14,'데이터 입력'!$E$6:$E$42))</f>
        <v>0</v>
      </c>
      <c r="E14" s="16">
        <f t="array" aca="1" ref="E14" ca="1">MAX(IF('데이터 입력'!$B$6:$B$42=B14, '데이터 입력'!$G$6:$G$42))</f>
        <v>0</v>
      </c>
      <c r="F14" s="4">
        <f>SUMIF('데이터 입력'!$B$6:$B$33, B14, '데이터 입력'!$F$6:$F$33)</f>
        <v>0</v>
      </c>
      <c r="G14" s="6" t="str">
        <f>IF(표6[[#This Row],[프로젝트명]]="","",AVERAGEIF('데이터 입력'!$B$6:$B$42, B14, '데이터 입력'!$H$6:$H$42))</f>
        <v/>
      </c>
      <c r="H14" s="6" t="str">
        <f t="shared" si="2"/>
        <v/>
      </c>
      <c r="I14" s="4"/>
      <c r="J14" s="4" t="str">
        <f>_xlfn.IFS('데이터 입력'!K11&lt;&gt;0, '데이터 입력'!K11,'데이터 입력'!K11=0, "")</f>
        <v/>
      </c>
      <c r="K14" s="4" t="str">
        <f>IF(표10[[#This Row],[프로젝트명]]="","",COUNTIF('데이터 입력'!$D$6:$D$42,J14))</f>
        <v/>
      </c>
      <c r="L14" s="4">
        <f>SUMIF('데이터 입력'!$D$6:$D$33, J14, '데이터 입력'!$F$6:$F$33)</f>
        <v>0</v>
      </c>
      <c r="M14" s="6" t="str">
        <f>IF(표10[[#This Row],[프로젝트명]]="","",AVERAGEIF('데이터 입력'!$D$6:$D$42, J14, '데이터 입력'!$H$6:$H$42))</f>
        <v/>
      </c>
      <c r="N14" s="6" t="str">
        <f t="shared" si="3"/>
        <v/>
      </c>
      <c r="O14" s="4" t="str">
        <f>IF(표10[[#This Row],[프로젝트명]]="","",IF(K14&gt;0, $K$3, ""))</f>
        <v/>
      </c>
    </row>
    <row r="15" spans="2:18" ht="24.95" customHeight="1" x14ac:dyDescent="0.3">
      <c r="B15" s="4" t="str">
        <f>_xlfn.IFS('데이터 입력'!J12&lt;&gt;0, '데이터 입력'!J12,'데이터 입력'!J12=0, "")</f>
        <v/>
      </c>
      <c r="C15" s="4" t="str">
        <f>IF(표6[[#This Row],[프로젝트명]]="","",(COUNTIF(data[프로젝트명],B15)))</f>
        <v/>
      </c>
      <c r="D15" s="16">
        <f t="array" aca="1" ref="D15" ca="1">MIN(IF('데이터 입력'!$B$6:$B$42=B15,'데이터 입력'!$E$6:$E$42))</f>
        <v>0</v>
      </c>
      <c r="E15" s="16">
        <f t="array" aca="1" ref="E15" ca="1">MAX(IF('데이터 입력'!$B$6:$B$42=B15, '데이터 입력'!$G$6:$G$42))</f>
        <v>0</v>
      </c>
      <c r="F15" s="4">
        <f>SUMIF('데이터 입력'!$B$6:$B$33, B15, '데이터 입력'!$F$6:$F$33)</f>
        <v>0</v>
      </c>
      <c r="G15" s="6" t="str">
        <f>IF(표6[[#This Row],[프로젝트명]]="","",AVERAGEIF('데이터 입력'!$B$6:$B$42, B15, '데이터 입력'!$H$6:$H$42))</f>
        <v/>
      </c>
      <c r="H15" s="6" t="str">
        <f t="shared" si="2"/>
        <v/>
      </c>
      <c r="I15" s="4"/>
      <c r="J15" s="4" t="str">
        <f>_xlfn.IFS('데이터 입력'!K12&lt;&gt;0, '데이터 입력'!K12,'데이터 입력'!K12=0, "")</f>
        <v/>
      </c>
      <c r="K15" s="4" t="str">
        <f>IF(표10[[#This Row],[프로젝트명]]="","",COUNTIF('데이터 입력'!$D$6:$D$42,J15))</f>
        <v/>
      </c>
      <c r="L15" s="4">
        <f>SUMIF('데이터 입력'!$D$6:$D$33, J15, '데이터 입력'!$F$6:$F$33)</f>
        <v>0</v>
      </c>
      <c r="M15" s="6" t="str">
        <f>IF(표10[[#This Row],[프로젝트명]]="","",AVERAGEIF('데이터 입력'!$D$6:$D$42, J15, '데이터 입력'!$H$6:$H$42))</f>
        <v/>
      </c>
      <c r="N15" s="6" t="str">
        <f t="shared" si="3"/>
        <v/>
      </c>
      <c r="O15" s="4" t="str">
        <f>IF(표10[[#This Row],[프로젝트명]]="","",IF(K15&gt;0, $K$3, ""))</f>
        <v/>
      </c>
    </row>
    <row r="16" spans="2:18" ht="24.95" customHeight="1" x14ac:dyDescent="0.3">
      <c r="B16" s="4" t="str">
        <f>_xlfn.IFS('데이터 입력'!J13&lt;&gt;0, '데이터 입력'!J13,'데이터 입력'!J13=0, "")</f>
        <v/>
      </c>
      <c r="C16" s="4" t="str">
        <f>IF(표6[[#This Row],[프로젝트명]]="","",(COUNTIF(data[프로젝트명],B16)))</f>
        <v/>
      </c>
      <c r="D16" s="16">
        <f t="array" aca="1" ref="D16" ca="1">MIN(IF('데이터 입력'!$B$6:$B$42=B16,'데이터 입력'!$E$6:$E$42))</f>
        <v>0</v>
      </c>
      <c r="E16" s="16">
        <f t="array" aca="1" ref="E16" ca="1">MAX(IF('데이터 입력'!$B$6:$B$42=B16, '데이터 입력'!$G$6:$G$42))</f>
        <v>0</v>
      </c>
      <c r="F16" s="4">
        <f>SUMIF('데이터 입력'!$B$6:$B$33, B16, '데이터 입력'!$F$6:$F$33)</f>
        <v>0</v>
      </c>
      <c r="G16" s="6" t="str">
        <f>IF(표6[[#This Row],[프로젝트명]]="","",AVERAGEIF('데이터 입력'!$B$6:$B$42, B16, '데이터 입력'!$H$6:$H$42))</f>
        <v/>
      </c>
      <c r="H16" s="6" t="str">
        <f t="shared" si="2"/>
        <v/>
      </c>
      <c r="I16" s="4"/>
      <c r="J16" s="4" t="str">
        <f>_xlfn.IFS('데이터 입력'!K13&lt;&gt;0, '데이터 입력'!K13,'데이터 입력'!K13=0, "")</f>
        <v/>
      </c>
      <c r="K16" s="4" t="str">
        <f>IF(표10[[#This Row],[프로젝트명]]="","",COUNTIF('데이터 입력'!$D$6:$D$42,J16))</f>
        <v/>
      </c>
      <c r="L16" s="4">
        <f>SUMIF('데이터 입력'!$D$6:$D$33, J16, '데이터 입력'!$F$6:$F$33)</f>
        <v>0</v>
      </c>
      <c r="M16" s="6" t="str">
        <f>IF(표10[[#This Row],[프로젝트명]]="","",AVERAGEIF('데이터 입력'!$D$6:$D$42, J16, '데이터 입력'!$H$6:$H$42))</f>
        <v/>
      </c>
      <c r="N16" s="6" t="str">
        <f t="shared" si="3"/>
        <v/>
      </c>
      <c r="O16" s="4" t="str">
        <f>IF(표10[[#This Row],[프로젝트명]]="","",IF(K16&gt;0, $K$3, ""))</f>
        <v/>
      </c>
    </row>
    <row r="17" spans="2:15" ht="24.95" customHeight="1" x14ac:dyDescent="0.3">
      <c r="B17" s="4" t="str">
        <f>_xlfn.IFS('데이터 입력'!J14&lt;&gt;0, '데이터 입력'!J14,'데이터 입력'!J14=0, "")</f>
        <v/>
      </c>
      <c r="C17" s="4" t="str">
        <f>IF(표6[[#This Row],[프로젝트명]]="","",(COUNTIF(data[프로젝트명],B17)))</f>
        <v/>
      </c>
      <c r="D17" s="16">
        <f t="array" aca="1" ref="D17" ca="1">MIN(IF('데이터 입력'!$B$6:$B$42=B17,'데이터 입력'!$E$6:$E$42))</f>
        <v>0</v>
      </c>
      <c r="E17" s="16">
        <f t="array" aca="1" ref="E17" ca="1">MAX(IF('데이터 입력'!$B$6:$B$42=B17, '데이터 입력'!$G$6:$G$42))</f>
        <v>0</v>
      </c>
      <c r="F17" s="4">
        <f>SUMIF('데이터 입력'!$B$6:$B$33, B17, '데이터 입력'!$F$6:$F$33)</f>
        <v>0</v>
      </c>
      <c r="G17" s="6" t="str">
        <f>IF(표6[[#This Row],[프로젝트명]]="","",AVERAGEIF('데이터 입력'!$B$6:$B$42, B17, '데이터 입력'!$H$6:$H$42))</f>
        <v/>
      </c>
      <c r="H17" s="6" t="str">
        <f t="shared" si="2"/>
        <v/>
      </c>
      <c r="I17" s="4"/>
      <c r="J17" s="4" t="str">
        <f>_xlfn.IFS('데이터 입력'!K14&lt;&gt;0, '데이터 입력'!K14,'데이터 입력'!K14=0, "")</f>
        <v/>
      </c>
      <c r="K17" s="4" t="str">
        <f>IF(표10[[#This Row],[프로젝트명]]="","",COUNTIF('데이터 입력'!$D$6:$D$42,J17))</f>
        <v/>
      </c>
      <c r="L17" s="4">
        <f>SUMIF('데이터 입력'!$D$6:$D$33, J17, '데이터 입력'!$F$6:$F$33)</f>
        <v>0</v>
      </c>
      <c r="M17" s="6" t="str">
        <f>IF(표10[[#This Row],[프로젝트명]]="","",AVERAGEIF('데이터 입력'!$D$6:$D$42, J17, '데이터 입력'!$H$6:$H$42))</f>
        <v/>
      </c>
      <c r="N17" s="6" t="str">
        <f t="shared" si="3"/>
        <v/>
      </c>
      <c r="O17" s="4" t="str">
        <f>IF(표10[[#This Row],[프로젝트명]]="","",IF(K17&gt;0, $K$3, ""))</f>
        <v/>
      </c>
    </row>
    <row r="18" spans="2:15" ht="24.95" customHeight="1" x14ac:dyDescent="0.3">
      <c r="B18" s="4" t="str">
        <f>_xlfn.IFS('데이터 입력'!J15&lt;&gt;0, '데이터 입력'!J15,'데이터 입력'!J15=0, "")</f>
        <v/>
      </c>
      <c r="C18" s="4" t="str">
        <f>IF(표6[[#This Row],[프로젝트명]]="","",(COUNTIF(data[프로젝트명],B18)))</f>
        <v/>
      </c>
      <c r="D18" s="16">
        <f t="array" aca="1" ref="D18" ca="1">MIN(IF('데이터 입력'!$B$6:$B$42=B18,'데이터 입력'!$E$6:$E$42))</f>
        <v>0</v>
      </c>
      <c r="E18" s="16">
        <f t="array" aca="1" ref="E18" ca="1">MAX(IF('데이터 입력'!$B$6:$B$42=B18, '데이터 입력'!$G$6:$G$42))</f>
        <v>0</v>
      </c>
      <c r="F18" s="4">
        <f>SUMIF('데이터 입력'!$B$6:$B$33, B18, '데이터 입력'!$F$6:$F$33)</f>
        <v>0</v>
      </c>
      <c r="G18" s="6" t="str">
        <f>IF(표6[[#This Row],[프로젝트명]]="","",AVERAGEIF('데이터 입력'!$B$6:$B$42, B18, '데이터 입력'!$H$6:$H$42))</f>
        <v/>
      </c>
      <c r="H18" s="6" t="str">
        <f t="shared" si="2"/>
        <v/>
      </c>
      <c r="I18" s="4"/>
      <c r="J18" s="4" t="str">
        <f>_xlfn.IFS('데이터 입력'!K15&lt;&gt;0, '데이터 입력'!K15,'데이터 입력'!K15=0, "")</f>
        <v/>
      </c>
      <c r="K18" s="4" t="str">
        <f>IF(표10[[#This Row],[프로젝트명]]="","",COUNTIF('데이터 입력'!$D$6:$D$42,J18))</f>
        <v/>
      </c>
      <c r="L18" s="4">
        <f>SUMIF('데이터 입력'!$D$6:$D$33, J18, '데이터 입력'!$F$6:$F$33)</f>
        <v>0</v>
      </c>
      <c r="M18" s="6" t="str">
        <f>IF(표10[[#This Row],[프로젝트명]]="","",AVERAGEIF('데이터 입력'!$D$6:$D$42, J18, '데이터 입력'!$H$6:$H$42))</f>
        <v/>
      </c>
      <c r="N18" s="6" t="str">
        <f t="shared" si="3"/>
        <v/>
      </c>
      <c r="O18" s="4" t="str">
        <f>IF(표10[[#This Row],[프로젝트명]]="","",IF(K18&gt;0, $K$3, ""))</f>
        <v/>
      </c>
    </row>
    <row r="19" spans="2:15" ht="21" customHeight="1" x14ac:dyDescent="0.3">
      <c r="B19" s="4"/>
      <c r="C19" s="4"/>
      <c r="D19" s="5"/>
      <c r="E19" s="5"/>
      <c r="F19" s="4"/>
      <c r="G19" s="7"/>
      <c r="H19" s="7"/>
      <c r="I19" s="4"/>
      <c r="J19" s="4"/>
      <c r="L19" s="4"/>
      <c r="M19" s="7"/>
      <c r="N19" s="7"/>
      <c r="O19" s="4"/>
    </row>
    <row r="20" spans="2:15" ht="21" customHeight="1" x14ac:dyDescent="0.3">
      <c r="B20" s="4"/>
      <c r="C20" s="4"/>
      <c r="D20" s="5"/>
      <c r="E20" s="5"/>
      <c r="F20" s="4"/>
      <c r="G20" s="7"/>
      <c r="H20" s="7"/>
      <c r="I20" s="4"/>
      <c r="J20" s="4"/>
      <c r="L20" s="4"/>
      <c r="M20" s="7"/>
      <c r="N20" s="7"/>
      <c r="O20" s="4"/>
    </row>
    <row r="21" spans="2:15" ht="21" customHeight="1" x14ac:dyDescent="0.3">
      <c r="B21" s="4"/>
      <c r="C21" s="4"/>
      <c r="D21" s="5"/>
      <c r="E21" s="5"/>
      <c r="F21" s="4"/>
      <c r="G21" s="7"/>
      <c r="H21" s="7"/>
      <c r="I21" s="4"/>
      <c r="J21" s="4"/>
      <c r="L21" s="4"/>
      <c r="M21" s="7"/>
      <c r="N21" s="7"/>
      <c r="O21" s="4"/>
    </row>
    <row r="22" spans="2:15" ht="21" customHeight="1" x14ac:dyDescent="0.3">
      <c r="B22" s="4"/>
      <c r="C22" s="4"/>
      <c r="D22" s="5"/>
      <c r="E22" s="5"/>
      <c r="F22" s="4"/>
      <c r="G22" s="7"/>
      <c r="H22" s="7"/>
      <c r="I22" s="4"/>
      <c r="J22" s="4"/>
      <c r="L22" s="4"/>
      <c r="M22" s="7"/>
      <c r="N22" s="7"/>
      <c r="O22" s="4"/>
    </row>
    <row r="23" spans="2:15" ht="21" customHeight="1" x14ac:dyDescent="0.3">
      <c r="B23" s="4"/>
      <c r="C23" s="4"/>
      <c r="D23" s="5"/>
      <c r="E23" s="5"/>
      <c r="F23" s="4"/>
      <c r="G23" s="7"/>
      <c r="H23" s="7"/>
      <c r="I23" s="4"/>
      <c r="J23" s="4"/>
      <c r="L23" s="4"/>
      <c r="M23" s="7"/>
      <c r="N23" s="7"/>
      <c r="O23" s="4"/>
    </row>
    <row r="24" spans="2:15" ht="21" customHeight="1" x14ac:dyDescent="0.3">
      <c r="B24" s="4"/>
      <c r="C24" s="4"/>
      <c r="D24" s="5"/>
      <c r="E24" s="5"/>
      <c r="F24" s="4"/>
      <c r="G24" s="7"/>
      <c r="H24" s="7"/>
      <c r="I24" s="4"/>
      <c r="J24" s="4"/>
      <c r="L24" s="4"/>
      <c r="M24" s="7"/>
      <c r="N24" s="7"/>
      <c r="O24" s="4"/>
    </row>
    <row r="25" spans="2:15" ht="21" customHeight="1" x14ac:dyDescent="0.3">
      <c r="B25" s="4"/>
      <c r="C25" s="4"/>
      <c r="D25" s="5"/>
      <c r="E25" s="5"/>
      <c r="F25" s="4"/>
      <c r="G25" s="7"/>
      <c r="H25" s="7"/>
      <c r="I25" s="4"/>
      <c r="J25" s="4"/>
      <c r="K25" s="4"/>
      <c r="L25" s="4"/>
      <c r="M25" s="7"/>
      <c r="N25" s="7"/>
      <c r="O25" s="4"/>
    </row>
    <row r="26" spans="2:15" ht="21" customHeight="1" x14ac:dyDescent="0.3">
      <c r="B26" s="4"/>
      <c r="C26" s="4"/>
      <c r="D26" s="5"/>
      <c r="E26" s="5"/>
      <c r="F26" s="4"/>
      <c r="G26" s="7"/>
      <c r="H26" s="7"/>
      <c r="I26" s="4"/>
      <c r="J26" s="4"/>
      <c r="K26" s="4"/>
      <c r="L26" s="4"/>
      <c r="M26" s="7"/>
      <c r="N26" s="7"/>
      <c r="O26" s="4"/>
    </row>
    <row r="27" spans="2:15" ht="21" customHeight="1" x14ac:dyDescent="0.3">
      <c r="B27" s="4"/>
      <c r="C27" s="4"/>
      <c r="D27" s="5"/>
      <c r="E27" s="5"/>
      <c r="F27" s="4"/>
      <c r="G27" s="7"/>
      <c r="H27" s="7"/>
      <c r="I27" s="4"/>
      <c r="J27" s="4"/>
      <c r="K27" s="4"/>
      <c r="L27" s="4"/>
      <c r="M27" s="7"/>
      <c r="N27" s="7"/>
      <c r="O27" s="4"/>
    </row>
    <row r="28" spans="2:15" ht="21" customHeight="1" x14ac:dyDescent="0.3">
      <c r="B28" s="4"/>
      <c r="C28" s="4"/>
      <c r="D28" s="5"/>
      <c r="E28" s="5"/>
      <c r="F28" s="4"/>
      <c r="G28" s="7"/>
      <c r="H28" s="7"/>
      <c r="I28" s="4"/>
      <c r="J28" s="4"/>
      <c r="K28" s="4"/>
      <c r="L28" s="4"/>
      <c r="M28" s="7"/>
      <c r="N28" s="7"/>
      <c r="O28" s="4"/>
    </row>
    <row r="29" spans="2:15" ht="21" customHeight="1" x14ac:dyDescent="0.3">
      <c r="B29" s="4"/>
      <c r="C29" s="4"/>
      <c r="D29" s="5"/>
      <c r="E29" s="5"/>
      <c r="F29" s="4"/>
      <c r="G29" s="7"/>
      <c r="H29" s="7"/>
      <c r="I29" s="4"/>
      <c r="J29" s="4"/>
      <c r="K29" s="4"/>
      <c r="L29" s="4"/>
      <c r="M29" s="7"/>
      <c r="N29" s="7"/>
      <c r="O29" s="4"/>
    </row>
    <row r="30" spans="2:15" ht="21" customHeight="1" x14ac:dyDescent="0.3">
      <c r="B30" s="4"/>
      <c r="C30" s="4"/>
      <c r="D30" s="5"/>
      <c r="E30" s="5"/>
      <c r="F30" s="4"/>
      <c r="G30" s="7"/>
      <c r="H30" s="7"/>
      <c r="I30" s="4"/>
      <c r="J30" s="4"/>
      <c r="K30" s="4"/>
      <c r="L30" s="4"/>
      <c r="M30" s="7"/>
      <c r="N30" s="7"/>
      <c r="O30" s="4"/>
    </row>
  </sheetData>
  <mergeCells count="3">
    <mergeCell ref="F4:G4"/>
    <mergeCell ref="B2:D3"/>
    <mergeCell ref="F3:G3"/>
  </mergeCells>
  <phoneticPr fontId="3" type="noConversion"/>
  <conditionalFormatting sqref="C8:H18 B8 K8:O18">
    <cfRule type="expression" dxfId="19" priority="10">
      <formula>IF($C8=0,TRUE,FALSE)</formula>
    </cfRule>
  </conditionalFormatting>
  <conditionalFormatting sqref="J8">
    <cfRule type="expression" dxfId="18" priority="13">
      <formula>IF($C8=0,TRUE,FALSE)</formula>
    </cfRule>
  </conditionalFormatting>
  <printOptions horizontalCentered="1" verticalCentered="1"/>
  <pageMargins left="0.59055118110236227" right="0.59055118110236227" top="0.78740157480314965" bottom="0.78740157480314965" header="0" footer="0"/>
  <pageSetup paperSize="9" scale="58" orientation="landscape" r:id="rId1"/>
  <ignoredErrors>
    <ignoredError sqref="C8:C18 D8:E8 G8:G18 K8:O8 K9:K18 L9:L18 M9:M18 O9:O18" calculatedColumn="1"/>
  </ignoredErrors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대시보드</vt:lpstr>
      <vt:lpstr>데이터 입력</vt:lpstr>
      <vt:lpstr>데이터 통계</vt:lpstr>
      <vt:lpstr>대시보드!Print_Area</vt:lpstr>
      <vt:lpstr>'데이터 입력'!Print_Area</vt:lpstr>
      <vt:lpstr>'데이터 통계'!Print_Area</vt:lpstr>
    </vt:vector>
  </TitlesOfParts>
  <Manager>(주) 예스폼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프로젝트 관리 대시보드</dc:title>
  <dc:subject>프로젝트 관리 대시보드</dc:subject>
  <dc:creator>(주) 예스폼</dc:creator>
  <dc:description>본 문서의 저작권은 예스폼(yesform)에 있으며_x000d_
무단 복제 배포시 법적인 제재를 받을 수 있습니다.</dc:description>
  <cp:lastModifiedBy>예스폼</cp:lastModifiedBy>
  <cp:lastPrinted>2023-05-24T04:53:14Z</cp:lastPrinted>
  <dcterms:created xsi:type="dcterms:W3CDTF">2022-10-25T13:29:49Z</dcterms:created>
  <dcterms:modified xsi:type="dcterms:W3CDTF">2023-06-01T00:03:21Z</dcterms:modified>
  <cp:category>www.yesform.com</cp:category>
</cp:coreProperties>
</file>