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4CA236EA-FB08-4EDD-BF42-820E385B77B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대시보드" sheetId="5" r:id="rId1"/>
    <sheet name="품목정보" sheetId="1" r:id="rId2"/>
    <sheet name="매입내역" sheetId="2" r:id="rId3"/>
    <sheet name="매출내역" sheetId="3" r:id="rId4"/>
    <sheet name="데이터 통계" sheetId="4" r:id="rId5"/>
  </sheets>
  <definedNames>
    <definedName name="_xlnm.Print_Area" localSheetId="0">대시보드!$B$2:$H$34</definedName>
    <definedName name="_xlnm.Print_Area" localSheetId="4">'데이터 통계'!$B$2:$K$25</definedName>
    <definedName name="_xlnm.Print_Area" localSheetId="2">매입내역!$B$2:$I$28</definedName>
    <definedName name="_xlnm.Print_Area" localSheetId="3">매출내역!$B$2:$I$28</definedName>
    <definedName name="_xlnm.Print_Area" localSheetId="1">품목정보!$B$2:$L$24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4" l="1"/>
  <c r="I11" i="4" s="1"/>
  <c r="C4" i="4"/>
  <c r="E3" i="4" s="1"/>
  <c r="H5" i="1"/>
  <c r="K5" i="1" s="1"/>
  <c r="H8" i="1"/>
  <c r="K8" i="1" s="1"/>
  <c r="H12" i="1"/>
  <c r="K12" i="1" s="1"/>
  <c r="H6" i="1"/>
  <c r="K6" i="1" s="1"/>
  <c r="H7" i="1"/>
  <c r="K7" i="1" s="1"/>
  <c r="H9" i="1"/>
  <c r="K9" i="1" s="1"/>
  <c r="H10" i="1"/>
  <c r="K10" i="1" s="1"/>
  <c r="H11" i="1"/>
  <c r="K11" i="1" s="1"/>
  <c r="K13" i="1"/>
  <c r="K14" i="1"/>
  <c r="K15" i="1"/>
  <c r="K16" i="1"/>
  <c r="K17" i="1"/>
  <c r="K18" i="1"/>
  <c r="K19" i="1"/>
  <c r="K20" i="1"/>
  <c r="K21" i="1"/>
  <c r="K22" i="1"/>
  <c r="K23" i="1"/>
  <c r="K24" i="1"/>
  <c r="I5" i="2"/>
  <c r="H13" i="1"/>
  <c r="L13" i="1" s="1"/>
  <c r="H14" i="1"/>
  <c r="L14" i="1" s="1"/>
  <c r="H15" i="1"/>
  <c r="L15" i="1" s="1"/>
  <c r="H16" i="1"/>
  <c r="L16" i="1" s="1"/>
  <c r="H17" i="1"/>
  <c r="L17" i="1" s="1"/>
  <c r="H18" i="1"/>
  <c r="L18" i="1" s="1"/>
  <c r="H19" i="1"/>
  <c r="L19" i="1" s="1"/>
  <c r="H20" i="1"/>
  <c r="L20" i="1" s="1"/>
  <c r="H21" i="1"/>
  <c r="I21" i="1" s="1"/>
  <c r="H22" i="1"/>
  <c r="L22" i="1" s="1"/>
  <c r="H23" i="1"/>
  <c r="L23" i="1" s="1"/>
  <c r="H24" i="1"/>
  <c r="I24" i="1" s="1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L7" i="1"/>
  <c r="L6" i="1"/>
  <c r="L9" i="1"/>
  <c r="I7" i="1"/>
  <c r="J7" i="1"/>
  <c r="I14" i="1"/>
  <c r="J14" i="1"/>
  <c r="I6" i="1"/>
  <c r="I9" i="1"/>
  <c r="J9" i="1"/>
  <c r="I5" i="1"/>
  <c r="C17" i="4"/>
  <c r="J13" i="1" l="1"/>
  <c r="I12" i="1"/>
  <c r="J10" i="1"/>
  <c r="J19" i="1"/>
  <c r="I10" i="1"/>
  <c r="C16" i="4" s="1"/>
  <c r="I13" i="1"/>
  <c r="L5" i="1"/>
  <c r="J5" i="1"/>
  <c r="J6" i="1"/>
  <c r="L10" i="1"/>
  <c r="J17" i="1"/>
  <c r="L11" i="1"/>
  <c r="J11" i="1"/>
  <c r="J15" i="1"/>
  <c r="J12" i="1"/>
  <c r="J8" i="1"/>
  <c r="L8" i="1"/>
  <c r="L12" i="1"/>
  <c r="I15" i="1"/>
  <c r="J16" i="1"/>
  <c r="J22" i="1"/>
  <c r="J20" i="1"/>
  <c r="I8" i="1"/>
  <c r="G14" i="4"/>
  <c r="G15" i="4"/>
  <c r="G16" i="4"/>
  <c r="J18" i="1"/>
  <c r="J21" i="1"/>
  <c r="J23" i="1"/>
  <c r="J7" i="4"/>
  <c r="I18" i="1"/>
  <c r="I11" i="1"/>
  <c r="I23" i="1"/>
  <c r="I16" i="1"/>
  <c r="L24" i="1"/>
  <c r="L21" i="1"/>
  <c r="I17" i="1"/>
  <c r="I22" i="1"/>
  <c r="I20" i="1"/>
  <c r="J24" i="1"/>
  <c r="C14" i="4"/>
  <c r="I19" i="1"/>
  <c r="C11" i="4"/>
  <c r="I7" i="4"/>
  <c r="C7" i="4"/>
  <c r="E11" i="4" s="1"/>
  <c r="G11" i="4"/>
  <c r="F4" i="4"/>
  <c r="G7" i="4"/>
  <c r="C15" i="4" l="1"/>
  <c r="C18" i="4" s="1"/>
  <c r="G18" i="4"/>
  <c r="I14" i="4" s="1"/>
  <c r="B7" i="4"/>
  <c r="B11" i="4"/>
  <c r="I4" i="4"/>
  <c r="G22" i="4" s="1"/>
  <c r="G21" i="4"/>
  <c r="G23" i="4"/>
  <c r="G24" i="4" l="1"/>
  <c r="I15" i="4"/>
  <c r="I16" i="4"/>
  <c r="C23" i="4"/>
  <c r="C24" i="4"/>
  <c r="C22" i="4"/>
  <c r="C21" i="4"/>
</calcChain>
</file>

<file path=xl/sharedStrings.xml><?xml version="1.0" encoding="utf-8"?>
<sst xmlns="http://schemas.openxmlformats.org/spreadsheetml/2006/main" count="154" uniqueCount="97">
  <si>
    <t>a_001</t>
  </si>
  <si>
    <t>a_002</t>
  </si>
  <si>
    <t>a_003</t>
  </si>
  <si>
    <t>a_004</t>
  </si>
  <si>
    <t>a_005</t>
  </si>
  <si>
    <t>a_006</t>
  </si>
  <si>
    <t>a_007</t>
  </si>
  <si>
    <t>a_008</t>
  </si>
  <si>
    <t>품목 코드</t>
    <phoneticPr fontId="2" type="noConversion"/>
  </si>
  <si>
    <t>품목명</t>
  </si>
  <si>
    <t>품목명</t>
    <phoneticPr fontId="2" type="noConversion"/>
  </si>
  <si>
    <t>구분</t>
  </si>
  <si>
    <t>구분</t>
    <phoneticPr fontId="2" type="noConversion"/>
  </si>
  <si>
    <t>단가</t>
  </si>
  <si>
    <t>단가</t>
    <phoneticPr fontId="2" type="noConversion"/>
  </si>
  <si>
    <t>최소 수량</t>
    <phoneticPr fontId="2" type="noConversion"/>
  </si>
  <si>
    <t>재고 금액</t>
    <phoneticPr fontId="2" type="noConversion"/>
  </si>
  <si>
    <t>최소 재고량</t>
    <phoneticPr fontId="2" type="noConversion"/>
  </si>
  <si>
    <t>적정 수량</t>
    <phoneticPr fontId="2" type="noConversion"/>
  </si>
  <si>
    <t>흰색 자켓</t>
  </si>
  <si>
    <t>흰색 자켓</t>
    <phoneticPr fontId="2" type="noConversion"/>
  </si>
  <si>
    <t>남색 면바지</t>
  </si>
  <si>
    <t>남색 면바지</t>
    <phoneticPr fontId="2" type="noConversion"/>
  </si>
  <si>
    <t>흰색 셔츠</t>
  </si>
  <si>
    <t>흰색 셔츠</t>
    <phoneticPr fontId="2" type="noConversion"/>
  </si>
  <si>
    <t>검정 선글라스</t>
  </si>
  <si>
    <t>검정 선글라스</t>
    <phoneticPr fontId="2" type="noConversion"/>
  </si>
  <si>
    <t>분홍 티셔츠</t>
  </si>
  <si>
    <t>분홍 티셔츠</t>
    <phoneticPr fontId="2" type="noConversion"/>
  </si>
  <si>
    <t>회색 운동화</t>
  </si>
  <si>
    <t>회색 운동화</t>
    <phoneticPr fontId="2" type="noConversion"/>
  </si>
  <si>
    <t>순은 귀걸이</t>
  </si>
  <si>
    <t>순은 귀걸이</t>
    <phoneticPr fontId="2" type="noConversion"/>
  </si>
  <si>
    <t>패션 반지</t>
  </si>
  <si>
    <t>패션 반지</t>
    <phoneticPr fontId="2" type="noConversion"/>
  </si>
  <si>
    <t>의류</t>
  </si>
  <si>
    <t>의류</t>
    <phoneticPr fontId="2" type="noConversion"/>
  </si>
  <si>
    <t>악세사리</t>
  </si>
  <si>
    <t>악세사리</t>
    <phoneticPr fontId="2" type="noConversion"/>
  </si>
  <si>
    <t>신발</t>
  </si>
  <si>
    <t>신발</t>
    <phoneticPr fontId="2" type="noConversion"/>
  </si>
  <si>
    <t>매입내역 입력</t>
    <phoneticPr fontId="2" type="noConversion"/>
  </si>
  <si>
    <t>품목정보 입력</t>
    <phoneticPr fontId="2" type="noConversion"/>
  </si>
  <si>
    <t>번호</t>
  </si>
  <si>
    <t>번호</t>
    <phoneticPr fontId="2" type="noConversion"/>
  </si>
  <si>
    <t>일자</t>
  </si>
  <si>
    <t>일자</t>
    <phoneticPr fontId="2" type="noConversion"/>
  </si>
  <si>
    <t>품목 코드</t>
  </si>
  <si>
    <t>품목 코드</t>
    <phoneticPr fontId="2" type="noConversion"/>
  </si>
  <si>
    <t>총 금액</t>
    <phoneticPr fontId="2" type="noConversion"/>
  </si>
  <si>
    <t>매입 수량</t>
    <phoneticPr fontId="2" type="noConversion"/>
  </si>
  <si>
    <t>매출내역 입력</t>
    <phoneticPr fontId="2" type="noConversion"/>
  </si>
  <si>
    <t>선택 월</t>
    <phoneticPr fontId="1" type="noConversion"/>
  </si>
  <si>
    <t>구분</t>
    <phoneticPr fontId="1" type="noConversion"/>
  </si>
  <si>
    <t>재고 금액</t>
    <phoneticPr fontId="1" type="noConversion"/>
  </si>
  <si>
    <t>합계 :</t>
    <phoneticPr fontId="1" type="noConversion"/>
  </si>
  <si>
    <t>선택 품목</t>
    <phoneticPr fontId="1" type="noConversion"/>
  </si>
  <si>
    <t>비율</t>
    <phoneticPr fontId="1" type="noConversion"/>
  </si>
  <si>
    <t>재주문</t>
    <phoneticPr fontId="1" type="noConversion"/>
  </si>
  <si>
    <t>의류</t>
    <phoneticPr fontId="1" type="noConversion"/>
  </si>
  <si>
    <t>신발</t>
    <phoneticPr fontId="1" type="noConversion"/>
  </si>
  <si>
    <t>재고 보유</t>
    <phoneticPr fontId="1" type="noConversion"/>
  </si>
  <si>
    <t>적정 재고 미달</t>
    <phoneticPr fontId="1" type="noConversion"/>
  </si>
  <si>
    <t>재주문 필요</t>
    <phoneticPr fontId="1" type="noConversion"/>
  </si>
  <si>
    <t>적정 수량</t>
    <phoneticPr fontId="1" type="noConversion"/>
  </si>
  <si>
    <t>재고 보유 기간</t>
    <phoneticPr fontId="1" type="noConversion"/>
  </si>
  <si>
    <t>월간 매입 수량</t>
    <phoneticPr fontId="1" type="noConversion"/>
  </si>
  <si>
    <t>월간 매출 수량</t>
    <phoneticPr fontId="1" type="noConversion"/>
  </si>
  <si>
    <t>재고 금액</t>
    <phoneticPr fontId="1" type="noConversion"/>
  </si>
  <si>
    <t>재고관리 대시보드</t>
    <phoneticPr fontId="2" type="noConversion"/>
  </si>
  <si>
    <t>선택 월 :</t>
    <phoneticPr fontId="2" type="noConversion"/>
  </si>
  <si>
    <t>선택 품목 :</t>
    <phoneticPr fontId="2" type="noConversion"/>
  </si>
  <si>
    <t>악세사리</t>
    <phoneticPr fontId="1" type="noConversion"/>
  </si>
  <si>
    <t>유형별 매입 수량</t>
    <phoneticPr fontId="2" type="noConversion"/>
  </si>
  <si>
    <t>유형별 판매 수량</t>
    <phoneticPr fontId="2" type="noConversion"/>
  </si>
  <si>
    <t>일일 판매량</t>
    <phoneticPr fontId="2" type="noConversion"/>
  </si>
  <si>
    <t>예상 판매 가능 일수</t>
    <phoneticPr fontId="2" type="noConversion"/>
  </si>
  <si>
    <t>전체 품목 재고 상태</t>
    <phoneticPr fontId="2" type="noConversion"/>
  </si>
  <si>
    <t>유형별 재고 금액</t>
    <phoneticPr fontId="2" type="noConversion"/>
  </si>
  <si>
    <t>현 재고 수량</t>
  </si>
  <si>
    <t>사용 가능 현 재고 수량</t>
  </si>
  <si>
    <t>현 재고</t>
  </si>
  <si>
    <t>현 재고 - 적정 수량</t>
  </si>
  <si>
    <t>재고 상태</t>
    <phoneticPr fontId="2" type="noConversion"/>
  </si>
  <si>
    <t>재고 상태</t>
    <phoneticPr fontId="1" type="noConversion"/>
  </si>
  <si>
    <t>선택 월 :</t>
    <phoneticPr fontId="1" type="noConversion"/>
  </si>
  <si>
    <t>시작일 :</t>
    <phoneticPr fontId="1" type="noConversion"/>
  </si>
  <si>
    <t>종료일 :</t>
    <phoneticPr fontId="1" type="noConversion"/>
  </si>
  <si>
    <t xml:space="preserve">상태 </t>
    <phoneticPr fontId="1" type="noConversion"/>
  </si>
  <si>
    <t>데이터 통계</t>
    <phoneticPr fontId="1" type="noConversion"/>
  </si>
  <si>
    <t>사용 가능 재고 수량</t>
    <phoneticPr fontId="1" type="noConversion"/>
  </si>
  <si>
    <t>현재 수량</t>
    <phoneticPr fontId="1" type="noConversion"/>
  </si>
  <si>
    <t>잔여 수량</t>
    <phoneticPr fontId="1" type="noConversion"/>
  </si>
  <si>
    <t>총 재고 금액</t>
    <phoneticPr fontId="2" type="noConversion"/>
  </si>
  <si>
    <t>적정 재고 비율</t>
    <phoneticPr fontId="2" type="noConversion"/>
  </si>
  <si>
    <t>일일 판매량</t>
    <phoneticPr fontId="1" type="noConversion"/>
  </si>
  <si>
    <t>매출 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</si>
</sst>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76" formatCode="[$$-C09]#,##0.00"/>
    <numFmt numFmtId="177" formatCode="mmmm\ yyyy"/>
    <numFmt numFmtId="178" formatCode="d"/>
    <numFmt numFmtId="179" formatCode="0_);[Red]\(0\)"/>
    <numFmt numFmtId="180" formatCode="0.00_ "/>
    <numFmt numFmtId="181" formatCode="#,##0_ "/>
    <numFmt numFmtId="182" formatCode="yyyy&quot;년&quot;\ m&quot;월&quot;;@"/>
    <numFmt numFmtId="183" formatCode="0_ "/>
    <numFmt numFmtId="184" formatCode="&quot;₩&quot;\ #,##0"/>
  </numFmts>
  <fonts count="29" x14ac:knownFonts="1">
    <font>
      <sz val="11"/>
      <color theme="1"/>
      <name val="맑은 고딕"/>
      <family val="2"/>
      <scheme val="minor"/>
    </font>
    <font>
      <sz val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10"/>
      <color theme="5" tint="-0.499984740745262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ajor"/>
    </font>
    <font>
      <b/>
      <sz val="10"/>
      <color theme="0" tint="-0.499984740745262"/>
      <name val="맑은 고딕"/>
      <family val="3"/>
      <charset val="129"/>
      <scheme val="major"/>
    </font>
    <font>
      <sz val="11"/>
      <color theme="6"/>
      <name val="맑은 고딕"/>
      <family val="3"/>
      <charset val="129"/>
      <scheme val="major"/>
    </font>
    <font>
      <sz val="24"/>
      <color theme="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theme="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theme="6" tint="-0.249977111117893"/>
      <name val="맑은 고딕"/>
      <family val="3"/>
      <charset val="129"/>
      <scheme val="major"/>
    </font>
    <font>
      <b/>
      <sz val="12"/>
      <color theme="6" tint="-0.249977111117893"/>
      <name val="맑은 고딕"/>
      <family val="3"/>
      <charset val="129"/>
      <scheme val="major"/>
    </font>
    <font>
      <b/>
      <sz val="9"/>
      <color theme="3"/>
      <name val="맑은 고딕"/>
      <family val="3"/>
      <charset val="129"/>
      <scheme val="major"/>
    </font>
    <font>
      <sz val="9"/>
      <color theme="3"/>
      <name val="맑은 고딕"/>
      <family val="3"/>
      <charset val="129"/>
      <scheme val="major"/>
    </font>
    <font>
      <b/>
      <sz val="12"/>
      <color theme="1" tint="-0.499984740745262"/>
      <name val="맑은 고딕"/>
      <family val="3"/>
      <charset val="129"/>
      <scheme val="major"/>
    </font>
    <font>
      <sz val="12"/>
      <color theme="1" tint="-0.499984740745262"/>
      <name val="맑은 고딕"/>
      <family val="3"/>
      <charset val="129"/>
      <scheme val="major"/>
    </font>
    <font>
      <b/>
      <sz val="11"/>
      <color theme="1" tint="-0.49998474074526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5" tint="-0.499984740745262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  <font>
      <b/>
      <sz val="10"/>
      <color theme="1" tint="-0.249977111117893"/>
      <name val="맑은 고딕"/>
      <family val="3"/>
      <charset val="129"/>
      <scheme val="major"/>
    </font>
    <font>
      <sz val="10"/>
      <color theme="1" tint="-0.249977111117893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 tint="-0.249977111117893"/>
      <name val="맑은 고딕"/>
      <family val="3"/>
      <charset val="129"/>
      <scheme val="major"/>
    </font>
    <font>
      <b/>
      <sz val="20"/>
      <color theme="1" tint="-0.49998474074526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/>
      </patternFill>
    </fill>
  </fills>
  <borders count="19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5" tint="-0.24994659260841701"/>
      </bottom>
      <diagonal/>
    </border>
    <border>
      <left/>
      <right/>
      <top style="thin">
        <color theme="0" tint="-4.9989318521683403E-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/>
      <bottom style="thin">
        <color theme="5" tint="-0.24994659260841701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5" tint="-0.2499465926084170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5" tint="-0.2499465926084170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5" tint="-0.24994659260841701"/>
      </top>
      <bottom/>
      <diagonal/>
    </border>
    <border>
      <left/>
      <right style="thin">
        <color theme="0"/>
      </right>
      <top/>
      <bottom/>
      <diagonal/>
    </border>
    <border>
      <left/>
      <right/>
      <top style="medium">
        <color theme="5" tint="-0.24994659260841701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medium">
        <color theme="5" tint="-0.2499465926084170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>
      <alignment vertical="center"/>
    </xf>
  </cellStyleXfs>
  <cellXfs count="10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38" fontId="6" fillId="0" borderId="0" xfId="0" applyNumberFormat="1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/>
    </xf>
    <xf numFmtId="0" fontId="4" fillId="0" borderId="0" xfId="0" applyFont="1"/>
    <xf numFmtId="0" fontId="9" fillId="0" borderId="0" xfId="0" applyFont="1" applyAlignment="1">
      <alignment horizontal="left" vertical="center" indent="1"/>
    </xf>
    <xf numFmtId="182" fontId="6" fillId="0" borderId="3" xfId="0" applyNumberFormat="1" applyFont="1" applyBorder="1" applyAlignment="1">
      <alignment horizontal="center" vertical="center"/>
    </xf>
    <xf numFmtId="182" fontId="6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177" fontId="15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inden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82" fontId="18" fillId="0" borderId="2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7" fontId="18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82" fontId="6" fillId="0" borderId="5" xfId="0" applyNumberFormat="1" applyFont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178" fontId="26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right" vertical="center" indent="1"/>
    </xf>
    <xf numFmtId="18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4" fontId="25" fillId="0" borderId="0" xfId="0" applyNumberFormat="1" applyFont="1" applyAlignment="1">
      <alignment horizontal="left" vertical="center"/>
    </xf>
    <xf numFmtId="14" fontId="25" fillId="0" borderId="0" xfId="0" applyNumberFormat="1" applyFont="1" applyAlignment="1">
      <alignment horizontal="left" vertical="center" indent="3"/>
    </xf>
    <xf numFmtId="9" fontId="25" fillId="0" borderId="0" xfId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180" fontId="24" fillId="0" borderId="0" xfId="0" applyNumberFormat="1" applyFont="1" applyAlignment="1">
      <alignment horizontal="center" vertical="center"/>
    </xf>
    <xf numFmtId="180" fontId="24" fillId="0" borderId="0" xfId="0" applyNumberFormat="1" applyFont="1" applyAlignment="1">
      <alignment vertical="center"/>
    </xf>
    <xf numFmtId="3" fontId="24" fillId="0" borderId="0" xfId="0" applyNumberFormat="1" applyFont="1" applyAlignment="1">
      <alignment horizontal="center" vertical="center"/>
    </xf>
    <xf numFmtId="184" fontId="25" fillId="0" borderId="0" xfId="0" applyNumberFormat="1" applyFont="1" applyAlignment="1">
      <alignment horizontal="center" vertical="center"/>
    </xf>
    <xf numFmtId="3" fontId="25" fillId="0" borderId="0" xfId="0" applyNumberFormat="1" applyFont="1" applyAlignment="1">
      <alignment horizontal="center" vertical="center"/>
    </xf>
    <xf numFmtId="177" fontId="25" fillId="0" borderId="0" xfId="0" applyNumberFormat="1" applyFont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181" fontId="25" fillId="0" borderId="18" xfId="0" applyNumberFormat="1" applyFont="1" applyBorder="1" applyAlignment="1">
      <alignment horizontal="center" vertical="center"/>
    </xf>
    <xf numFmtId="180" fontId="25" fillId="0" borderId="18" xfId="0" applyNumberFormat="1" applyFont="1" applyBorder="1" applyAlignment="1">
      <alignment horizontal="center" vertical="center"/>
    </xf>
    <xf numFmtId="184" fontId="25" fillId="0" borderId="17" xfId="0" applyNumberFormat="1" applyFont="1" applyBorder="1" applyAlignment="1">
      <alignment horizontal="center" vertical="center"/>
    </xf>
    <xf numFmtId="9" fontId="25" fillId="0" borderId="17" xfId="1" applyFont="1" applyFill="1" applyBorder="1" applyAlignment="1">
      <alignment horizontal="center" vertical="center"/>
    </xf>
    <xf numFmtId="184" fontId="6" fillId="0" borderId="0" xfId="0" applyNumberFormat="1" applyFont="1" applyAlignment="1">
      <alignment horizontal="right" vertical="center" indent="1"/>
    </xf>
    <xf numFmtId="181" fontId="6" fillId="0" borderId="0" xfId="0" applyNumberFormat="1" applyFont="1" applyAlignment="1">
      <alignment horizontal="right" vertical="center" indent="1"/>
    </xf>
    <xf numFmtId="3" fontId="25" fillId="0" borderId="17" xfId="0" applyNumberFormat="1" applyFont="1" applyBorder="1" applyAlignment="1">
      <alignment horizontal="center" vertical="center"/>
    </xf>
    <xf numFmtId="177" fontId="25" fillId="0" borderId="17" xfId="0" applyNumberFormat="1" applyFont="1" applyBorder="1" applyAlignment="1">
      <alignment horizontal="center" vertical="center"/>
    </xf>
    <xf numFmtId="0" fontId="28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3" fontId="25" fillId="0" borderId="18" xfId="0" applyNumberFormat="1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0" xfId="0" applyNumberFormat="1" applyFont="1" applyAlignment="1">
      <alignment horizontal="center" vertical="center"/>
    </xf>
    <xf numFmtId="182" fontId="25" fillId="0" borderId="0" xfId="0" applyNumberFormat="1" applyFont="1" applyAlignment="1">
      <alignment horizontal="left" vertical="center" indent="2"/>
    </xf>
    <xf numFmtId="184" fontId="25" fillId="0" borderId="4" xfId="0" applyNumberFormat="1" applyFont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184" fontId="25" fillId="0" borderId="3" xfId="0" applyNumberFormat="1" applyFont="1" applyBorder="1" applyAlignment="1">
      <alignment horizontal="center" vertical="center"/>
    </xf>
    <xf numFmtId="184" fontId="25" fillId="0" borderId="1" xfId="0" applyNumberFormat="1" applyFont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184" fontId="21" fillId="0" borderId="0" xfId="0" applyNumberFormat="1" applyFont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184" fontId="25" fillId="0" borderId="12" xfId="0" applyNumberFormat="1" applyFont="1" applyBorder="1" applyAlignment="1">
      <alignment horizontal="center" vertical="center"/>
    </xf>
    <xf numFmtId="184" fontId="25" fillId="0" borderId="13" xfId="0" applyNumberFormat="1" applyFont="1" applyBorder="1" applyAlignment="1">
      <alignment horizontal="center" vertical="center"/>
    </xf>
    <xf numFmtId="184" fontId="25" fillId="0" borderId="11" xfId="0" applyNumberFormat="1" applyFont="1" applyBorder="1" applyAlignment="1">
      <alignment horizontal="center" vertical="center"/>
    </xf>
    <xf numFmtId="183" fontId="25" fillId="0" borderId="1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79" fontId="25" fillId="0" borderId="18" xfId="0" applyNumberFormat="1" applyFont="1" applyBorder="1" applyAlignment="1">
      <alignment horizontal="center" vertical="center"/>
    </xf>
    <xf numFmtId="9" fontId="25" fillId="0" borderId="0" xfId="1" applyFont="1" applyFill="1" applyBorder="1" applyAlignment="1">
      <alignment horizontal="center" vertical="center"/>
    </xf>
    <xf numFmtId="177" fontId="25" fillId="0" borderId="0" xfId="0" applyNumberFormat="1" applyFont="1" applyAlignment="1">
      <alignment horizontal="center" vertical="center"/>
    </xf>
  </cellXfs>
  <cellStyles count="2">
    <cellStyle name="백분율" xfId="1" builtinId="5"/>
    <cellStyle name="표준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4" formatCode="&quot;₩&quot;\ 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1" formatCode="#,##0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1" formatCode="#,##0_ 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-0.249977111117893"/>
        <name val="맑은 고딕"/>
        <family val="3"/>
        <charset val="129"/>
        <scheme val="maj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4" formatCode="&quot;₩&quot;\ #,##0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1" formatCode="#,##0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1" formatCode="#,##0_ 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-0.249977111117893"/>
        <name val="맑은 고딕"/>
        <family val="3"/>
        <charset val="129"/>
        <scheme val="major"/>
      </font>
      <fill>
        <patternFill patternType="solid">
          <fgColor theme="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3" formatCode="0%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3" formatCode="#,##0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5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4" formatCode="&quot;₩&quot;\ #,##0"/>
      <fill>
        <patternFill patternType="none">
          <fgColor theme="8" tint="0.79998168889431442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5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5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5" formatCode="#,##0_);[Red]\(#,##0\)"/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numFmt numFmtId="181" formatCode="#,##0_ "/>
      <fill>
        <patternFill patternType="none">
          <fgColor theme="8" tint="0.79998168889431442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맑은 고딕"/>
        <family val="3"/>
        <charset val="129"/>
        <scheme val="major"/>
      </font>
      <fill>
        <patternFill patternType="none">
          <fgColor theme="8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-0.249977111117893"/>
        <name val="맑은 고딕"/>
        <family val="3"/>
        <charset val="129"/>
        <scheme val="maj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color theme="0" tint="-0.499984740745262"/>
      </font>
      <fill>
        <patternFill patternType="none">
          <bgColor auto="1"/>
        </patternFill>
      </fill>
    </dxf>
    <dxf>
      <font>
        <b/>
        <i val="0"/>
        <color theme="5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border>
        <bottom style="thin">
          <color theme="5" tint="-0.24994659260841701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00000000-0011-0000-FFFF-FFFF00000000}">
      <tableStyleElement type="wholeTable" dxfId="35"/>
    </tableStyle>
  </tableStyles>
  <colors>
    <mruColors>
      <color rgb="FFFFDB69"/>
      <color rgb="FFDED610"/>
      <color rgb="FFD71387"/>
      <color rgb="FF11A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201849768778904E-2"/>
          <c:y val="9.3319724265727086E-2"/>
          <c:w val="0.94746160576081839"/>
          <c:h val="0.756304158894652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 w="28575">
              <a:solidFill>
                <a:schemeClr val="accent2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481-4FAB-A76D-5976334D76D0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285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06B-436A-A553-B2562D308F6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 w="28575">
                <a:solidFill>
                  <a:schemeClr val="accent3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A06B-436A-A553-B2562D308F6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'데이터 통계'!$F$14:$F$16</c:f>
              <c:strCache>
                <c:ptCount val="3"/>
                <c:pt idx="0">
                  <c:v>재고 보유</c:v>
                </c:pt>
                <c:pt idx="1">
                  <c:v>적정 재고 미달</c:v>
                </c:pt>
                <c:pt idx="2">
                  <c:v>재주문 필요</c:v>
                </c:pt>
              </c:strCache>
            </c:strRef>
          </c:cat>
          <c:val>
            <c:numRef>
              <c:f>('데이터 통계'!$G$14,'데이터 통계'!$G$15,'데이터 통계'!$G$16)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6B-436A-A553-B2562D308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0919920"/>
        <c:axId val="310915760"/>
      </c:barChart>
      <c:catAx>
        <c:axId val="31091992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310915760"/>
        <c:crosses val="autoZero"/>
        <c:auto val="1"/>
        <c:lblAlgn val="ctr"/>
        <c:lblOffset val="100"/>
        <c:noMultiLvlLbl val="0"/>
      </c:catAx>
      <c:valAx>
        <c:axId val="310915760"/>
        <c:scaling>
          <c:orientation val="minMax"/>
        </c:scaling>
        <c:delete val="1"/>
        <c:axPos val="r"/>
        <c:numFmt formatCode="General" sourceLinked="1"/>
        <c:majorTickMark val="none"/>
        <c:minorTickMark val="none"/>
        <c:tickLblPos val="nextTo"/>
        <c:crossAx val="31091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948083567302075"/>
          <c:y val="5.9820608075394126E-2"/>
          <c:w val="0.76843258730020758"/>
          <c:h val="0.85074827864169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F9D-41DE-8E45-6E91115E13F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F9D-41DE-8E45-6E91115E13F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F9D-41DE-8E45-6E91115E13F7}"/>
              </c:ext>
            </c:extLst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F9D-41DE-8E45-6E91115E13F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'데이터 통계'!$B$14:$B$17</c:f>
              <c:strCache>
                <c:ptCount val="3"/>
                <c:pt idx="0">
                  <c:v>의류</c:v>
                </c:pt>
                <c:pt idx="1">
                  <c:v>악세사리</c:v>
                </c:pt>
                <c:pt idx="2">
                  <c:v>신발</c:v>
                </c:pt>
              </c:strCache>
            </c:strRef>
          </c:cat>
          <c:val>
            <c:numRef>
              <c:f>'데이터 통계'!$C$14:$C$17</c:f>
              <c:numCache>
                <c:formatCode>"₩"\ #,##0</c:formatCode>
                <c:ptCount val="4"/>
                <c:pt idx="0">
                  <c:v>3818000</c:v>
                </c:pt>
                <c:pt idx="1">
                  <c:v>1305000</c:v>
                </c:pt>
                <c:pt idx="2">
                  <c:v>1815000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9D-41DE-8E45-6E91115E1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8595712"/>
        <c:axId val="228596128"/>
      </c:barChart>
      <c:catAx>
        <c:axId val="228595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596128"/>
        <c:crosses val="autoZero"/>
        <c:auto val="1"/>
        <c:lblAlgn val="ctr"/>
        <c:lblOffset val="100"/>
        <c:noMultiLvlLbl val="0"/>
      </c:catAx>
      <c:valAx>
        <c:axId val="228596128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&quot;₩&quot;\ #,##0" sourceLinked="1"/>
        <c:majorTickMark val="none"/>
        <c:minorTickMark val="none"/>
        <c:tickLblPos val="nextTo"/>
        <c:crossAx val="228595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811555640353718E-2"/>
          <c:y val="2.6300223127659905E-2"/>
          <c:w val="0.97448228180058205"/>
          <c:h val="0.82354929807330812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pattFill prst="narHorz">
                <a:fgClr>
                  <a:schemeClr val="accent1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6DC-40C2-9300-6F5EF4F815A7}"/>
              </c:ext>
            </c:extLst>
          </c:dPt>
          <c:dPt>
            <c:idx val="1"/>
            <c:invertIfNegative val="0"/>
            <c:bubble3D val="0"/>
            <c:spPr>
              <a:pattFill prst="narHorz">
                <a:fgClr>
                  <a:schemeClr val="accent5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6DC-40C2-9300-6F5EF4F815A7}"/>
              </c:ext>
            </c:extLst>
          </c:dPt>
          <c:dPt>
            <c:idx val="2"/>
            <c:invertIfNegative val="0"/>
            <c:bubble3D val="0"/>
            <c:spPr>
              <a:pattFill prst="narHorz">
                <a:fgClr>
                  <a:schemeClr val="accent4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B6DC-40C2-9300-6F5EF4F815A7}"/>
              </c:ext>
            </c:extLst>
          </c:dPt>
          <c:dPt>
            <c:idx val="3"/>
            <c:invertIfNegative val="0"/>
            <c:bubble3D val="0"/>
            <c:spPr>
              <a:pattFill prst="narHorz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1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7-B6DC-40C2-9300-6F5EF4F815A7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'데이터 통계'!$B$21:$B$24</c:f>
              <c:strCache>
                <c:ptCount val="3"/>
                <c:pt idx="0">
                  <c:v>의류</c:v>
                </c:pt>
                <c:pt idx="1">
                  <c:v>악세사리</c:v>
                </c:pt>
                <c:pt idx="2">
                  <c:v>신발</c:v>
                </c:pt>
              </c:strCache>
            </c:strRef>
          </c:cat>
          <c:val>
            <c:numRef>
              <c:f>'데이터 통계'!$C$21:$C$24</c:f>
              <c:numCache>
                <c:formatCode>"₩"\ #,##0</c:formatCode>
                <c:ptCount val="4"/>
                <c:pt idx="0">
                  <c:v>200</c:v>
                </c:pt>
                <c:pt idx="1">
                  <c:v>100</c:v>
                </c:pt>
                <c:pt idx="2">
                  <c:v>40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DC-40C2-9300-6F5EF4F815A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14790448"/>
        <c:axId val="214790864"/>
      </c:barChart>
      <c:catAx>
        <c:axId val="21479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4790864"/>
        <c:crosses val="autoZero"/>
        <c:auto val="1"/>
        <c:lblAlgn val="ctr"/>
        <c:lblOffset val="100"/>
        <c:noMultiLvlLbl val="0"/>
      </c:catAx>
      <c:valAx>
        <c:axId val="214790864"/>
        <c:scaling>
          <c:orientation val="minMax"/>
        </c:scaling>
        <c:delete val="1"/>
        <c:axPos val="l"/>
        <c:numFmt formatCode="&quot;₩&quot;\ #,##0" sourceLinked="1"/>
        <c:majorTickMark val="none"/>
        <c:minorTickMark val="none"/>
        <c:tickLblPos val="nextTo"/>
        <c:crossAx val="214790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233872081779254E-2"/>
          <c:y val="2.6300223127659898E-2"/>
          <c:w val="0.95845033844453664"/>
          <c:h val="0.81769014047704147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0"/>
            <c:invertIfNegative val="0"/>
            <c:bubble3D val="0"/>
            <c:spPr>
              <a:pattFill prst="narHorz">
                <a:fgClr>
                  <a:schemeClr val="accent1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162-4B9F-88CF-06FE363D27BD}"/>
              </c:ext>
            </c:extLst>
          </c:dPt>
          <c:dPt>
            <c:idx val="1"/>
            <c:invertIfNegative val="0"/>
            <c:bubble3D val="0"/>
            <c:spPr>
              <a:pattFill prst="narHorz">
                <a:fgClr>
                  <a:schemeClr val="accent5">
                    <a:lumMod val="40000"/>
                    <a:lumOff val="60000"/>
                  </a:schemeClr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162-4B9F-88CF-06FE363D27BD}"/>
              </c:ext>
            </c:extLst>
          </c:dPt>
          <c:dPt>
            <c:idx val="2"/>
            <c:invertIfNegative val="0"/>
            <c:bubble3D val="0"/>
            <c:spPr>
              <a:pattFill prst="narHorz">
                <a:fgClr>
                  <a:schemeClr val="accent4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162-4B9F-88CF-06FE363D27BD}"/>
              </c:ext>
            </c:extLst>
          </c:dPt>
          <c:dPt>
            <c:idx val="3"/>
            <c:invertIfNegative val="0"/>
            <c:bubble3D val="0"/>
            <c:spPr>
              <a:pattFill prst="narHorz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1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7-D162-4B9F-88CF-06FE363D27BD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'데이터 통계'!$F$21:$F$24</c:f>
              <c:strCache>
                <c:ptCount val="3"/>
                <c:pt idx="0">
                  <c:v>의류</c:v>
                </c:pt>
                <c:pt idx="1">
                  <c:v>악세사리</c:v>
                </c:pt>
                <c:pt idx="2">
                  <c:v>신발</c:v>
                </c:pt>
              </c:strCache>
            </c:strRef>
          </c:cat>
          <c:val>
            <c:numRef>
              <c:f>'데이터 통계'!$G$21:$G$24</c:f>
              <c:numCache>
                <c:formatCode>"₩"\ #,##0</c:formatCode>
                <c:ptCount val="4"/>
                <c:pt idx="0">
                  <c:v>82</c:v>
                </c:pt>
                <c:pt idx="1">
                  <c:v>30</c:v>
                </c:pt>
                <c:pt idx="2">
                  <c:v>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162-4B9F-88CF-06FE363D27B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14790448"/>
        <c:axId val="214790864"/>
      </c:barChart>
      <c:catAx>
        <c:axId val="21479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4790864"/>
        <c:crosses val="autoZero"/>
        <c:auto val="1"/>
        <c:lblAlgn val="ctr"/>
        <c:lblOffset val="100"/>
        <c:noMultiLvlLbl val="0"/>
      </c:catAx>
      <c:valAx>
        <c:axId val="214790864"/>
        <c:scaling>
          <c:orientation val="minMax"/>
        </c:scaling>
        <c:delete val="1"/>
        <c:axPos val="l"/>
        <c:numFmt formatCode="&quot;₩&quot;\ #,##0" sourceLinked="1"/>
        <c:majorTickMark val="none"/>
        <c:minorTickMark val="none"/>
        <c:tickLblPos val="nextTo"/>
        <c:crossAx val="214790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616803252349702"/>
          <c:y val="9.7486241639149943E-2"/>
          <c:w val="0.67265783717534899"/>
          <c:h val="0.77192772391054409"/>
        </c:manualLayout>
      </c:layout>
      <c:pieChart>
        <c:varyColors val="1"/>
        <c:ser>
          <c:idx val="0"/>
          <c:order val="0"/>
          <c:spPr>
            <a:ln>
              <a:solidFill>
                <a:schemeClr val="tx1">
                  <a:lumMod val="20000"/>
                  <a:lumOff val="80000"/>
                </a:schemeClr>
              </a:solidFill>
            </a:ln>
          </c:spPr>
          <c:explosion val="4"/>
          <c:dPt>
            <c:idx val="0"/>
            <c:bubble3D val="0"/>
            <c:spPr>
              <a:solidFill>
                <a:schemeClr val="accent2"/>
              </a:solidFill>
              <a:ln>
                <a:solidFill>
                  <a:schemeClr val="tx1">
                    <a:lumMod val="20000"/>
                    <a:lumOff val="80000"/>
                  </a:schemeClr>
                </a:solidFill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F2E-47DE-8428-54C4F02D4739}"/>
              </c:ext>
            </c:extLst>
          </c:dPt>
          <c:dPt>
            <c:idx val="1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solidFill>
                  <a:schemeClr val="tx1">
                    <a:lumMod val="20000"/>
                    <a:lumOff val="80000"/>
                  </a:schemeClr>
                </a:solidFill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F2E-47DE-8428-54C4F02D47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('데이터 통계'!$C$6,'데이터 통계'!$B$10)</c:f>
              <c:strCache>
                <c:ptCount val="2"/>
                <c:pt idx="0">
                  <c:v>현 재고</c:v>
                </c:pt>
                <c:pt idx="1">
                  <c:v>현 재고 - 적정 수량</c:v>
                </c:pt>
              </c:strCache>
            </c:strRef>
          </c:cat>
          <c:val>
            <c:numRef>
              <c:f>('데이터 통계'!$C$7,'데이터 통계'!$B$11)</c:f>
              <c:numCache>
                <c:formatCode>#,##0_ </c:formatCode>
                <c:ptCount val="2"/>
                <c:pt idx="0" formatCode="#,##0">
                  <c:v>25</c:v>
                </c:pt>
                <c:pt idx="1">
                  <c:v>-15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2E-47DE-8428-54C4F02D4739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0000164777764228E-2"/>
          <c:y val="0.90074851288310365"/>
          <c:w val="0.91424306038445946"/>
          <c:h val="9.03016543094146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hyperlink" Target="http://www.yesform.com" TargetMode="Externa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95250</xdr:colOff>
      <xdr:row>22</xdr:row>
      <xdr:rowOff>171450</xdr:rowOff>
    </xdr:from>
    <xdr:to>
      <xdr:col>7</xdr:col>
      <xdr:colOff>1314450</xdr:colOff>
      <xdr:row>33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497478</xdr:colOff>
      <xdr:row>27</xdr:row>
      <xdr:rowOff>9525</xdr:rowOff>
    </xdr:from>
    <xdr:to>
      <xdr:col>4</xdr:col>
      <xdr:colOff>485775</xdr:colOff>
      <xdr:row>33</xdr:row>
      <xdr:rowOff>85725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47626</xdr:colOff>
      <xdr:row>5</xdr:row>
      <xdr:rowOff>322488</xdr:rowOff>
    </xdr:from>
    <xdr:to>
      <xdr:col>4</xdr:col>
      <xdr:colOff>304800</xdr:colOff>
      <xdr:row>6</xdr:row>
      <xdr:rowOff>1114425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4</xdr:col>
      <xdr:colOff>1009650</xdr:colOff>
      <xdr:row>5</xdr:row>
      <xdr:rowOff>246288</xdr:rowOff>
    </xdr:from>
    <xdr:to>
      <xdr:col>7</xdr:col>
      <xdr:colOff>1268175</xdr:colOff>
      <xdr:row>6</xdr:row>
      <xdr:rowOff>1122589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97973</xdr:colOff>
      <xdr:row>9</xdr:row>
      <xdr:rowOff>209550</xdr:rowOff>
    </xdr:from>
    <xdr:to>
      <xdr:col>3</xdr:col>
      <xdr:colOff>447674</xdr:colOff>
      <xdr:row>20</xdr:row>
      <xdr:rowOff>28576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459804</xdr:colOff>
      <xdr:row>12</xdr:row>
      <xdr:rowOff>100422</xdr:rowOff>
    </xdr:from>
    <xdr:to>
      <xdr:col>4</xdr:col>
      <xdr:colOff>510446</xdr:colOff>
      <xdr:row>14</xdr:row>
      <xdr:rowOff>180975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3031554" y="5462997"/>
          <a:ext cx="1241267" cy="575853"/>
          <a:chOff x="3098229" y="4729571"/>
          <a:chExt cx="1241267" cy="556804"/>
        </a:xfrm>
      </xdr:grpSpPr>
      <xdr:sp macro="" textlink="'데이터 통계'!G7">
        <xdr:nvSpPr>
          <xdr:cNvPr id="28" name="TextBox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 txBox="1"/>
        </xdr:nvSpPr>
        <xdr:spPr>
          <a:xfrm>
            <a:off x="3149948" y="4941693"/>
            <a:ext cx="1174402" cy="3446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fld id="{1D7903ED-6534-4B64-A29B-01B4F07499ED}" type="TxLink">
              <a:rPr lang="en-US" sz="1600" b="1" i="0" u="none" strike="noStrike">
                <a:solidFill>
                  <a:schemeClr val="tx1"/>
                </a:solidFill>
                <a:latin typeface="+mn-lt"/>
              </a:rPr>
              <a:pPr algn="ctr"/>
              <a:t>63%</a:t>
            </a:fld>
            <a:endParaRPr lang="en-GB" sz="1600" b="1">
              <a:solidFill>
                <a:schemeClr val="tx1"/>
              </a:solidFill>
              <a:latin typeface="+mn-lt"/>
            </a:endParaRPr>
          </a:p>
        </xdr:txBody>
      </xdr:sp>
      <xdr:sp macro="" textlink="">
        <xdr:nvSpPr>
          <xdr:cNvPr id="30" name="TextBox 13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 txBox="1"/>
        </xdr:nvSpPr>
        <xdr:spPr>
          <a:xfrm>
            <a:off x="3098229" y="4729571"/>
            <a:ext cx="1241267" cy="15571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lIns="36000" tIns="36000" rIns="36000" bIns="36000" rtlCol="0" anchor="ctr">
            <a:noAutofit/>
          </a:bodyPr>
          <a:lstStyle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 i="0" u="none" strike="noStrike">
                <a:solidFill>
                  <a:schemeClr val="accent2">
                    <a:lumMod val="75000"/>
                  </a:schemeClr>
                </a:solidFill>
                <a:latin typeface="+mj-ea"/>
                <a:ea typeface="+mj-ea"/>
              </a:rPr>
              <a:t>적정 재고</a:t>
            </a:r>
            <a:endParaRPr lang="en-GB" sz="600" b="1">
              <a:solidFill>
                <a:schemeClr val="accent2">
                  <a:lumMod val="75000"/>
                </a:schemeClr>
              </a:solidFill>
              <a:latin typeface="+mj-ea"/>
              <a:ea typeface="+mj-ea"/>
            </a:endParaRPr>
          </a:p>
        </xdr:txBody>
      </xdr:sp>
    </xdr:grpSp>
    <xdr:clientData/>
  </xdr:twoCellAnchor>
  <xdr:twoCellAnchor>
    <xdr:from>
      <xdr:col>3</xdr:col>
      <xdr:colOff>447675</xdr:colOff>
      <xdr:row>15</xdr:row>
      <xdr:rowOff>28575</xdr:rowOff>
    </xdr:from>
    <xdr:to>
      <xdr:col>4</xdr:col>
      <xdr:colOff>498317</xdr:colOff>
      <xdr:row>17</xdr:row>
      <xdr:rowOff>109275</xdr:rowOff>
    </xdr:to>
    <xdr:grpSp>
      <xdr:nvGrpSpPr>
        <xdr:cNvPr id="48" name="그룹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GrpSpPr/>
      </xdr:nvGrpSpPr>
      <xdr:grpSpPr>
        <a:xfrm>
          <a:off x="3019425" y="6134100"/>
          <a:ext cx="1241267" cy="576000"/>
          <a:chOff x="3098229" y="4729571"/>
          <a:chExt cx="1241267" cy="556804"/>
        </a:xfrm>
      </xdr:grpSpPr>
      <xdr:sp macro="" textlink="'데이터 통계'!C11">
        <xdr:nvSpPr>
          <xdr:cNvPr id="49" name="TextBox 4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SpPr txBox="1"/>
        </xdr:nvSpPr>
        <xdr:spPr>
          <a:xfrm>
            <a:off x="3149948" y="4941693"/>
            <a:ext cx="1174402" cy="3446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fld id="{F0BF9919-DE0F-4304-9EE4-838BA3638528}" type="TxLink">
              <a:rPr lang="en-US" altLang="en-US" sz="1600" b="1" i="0" u="none" strike="noStrike">
                <a:solidFill>
                  <a:schemeClr val="tx1"/>
                </a:solidFill>
                <a:latin typeface="Calibri"/>
                <a:cs typeface="Calibri"/>
              </a:rPr>
              <a:pPr algn="ctr"/>
              <a:t>15</a:t>
            </a:fld>
            <a:endParaRPr lang="en-GB" sz="2400" b="1">
              <a:solidFill>
                <a:schemeClr val="tx1"/>
              </a:solidFill>
              <a:latin typeface="+mn-lt"/>
            </a:endParaRPr>
          </a:p>
        </xdr:txBody>
      </xdr:sp>
      <xdr:sp macro="" textlink="">
        <xdr:nvSpPr>
          <xdr:cNvPr id="50" name="TextBox 13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SpPr txBox="1"/>
        </xdr:nvSpPr>
        <xdr:spPr>
          <a:xfrm>
            <a:off x="3098229" y="4729571"/>
            <a:ext cx="1241267" cy="15571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lIns="36000" tIns="36000" rIns="36000" bIns="36000" rtlCol="0" anchor="ctr">
            <a:noAutofit/>
          </a:bodyPr>
          <a:lstStyle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 i="0" u="none" strike="noStrike">
                <a:solidFill>
                  <a:schemeClr val="accent6"/>
                </a:solidFill>
                <a:latin typeface="+mj-ea"/>
                <a:ea typeface="+mj-ea"/>
              </a:rPr>
              <a:t>재주문</a:t>
            </a:r>
            <a:endParaRPr lang="en-GB" sz="600" b="1">
              <a:solidFill>
                <a:schemeClr val="accent6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5</xdr:col>
      <xdr:colOff>180975</xdr:colOff>
      <xdr:row>9</xdr:row>
      <xdr:rowOff>95251</xdr:rowOff>
    </xdr:from>
    <xdr:to>
      <xdr:col>6</xdr:col>
      <xdr:colOff>542925</xdr:colOff>
      <xdr:row>11</xdr:row>
      <xdr:rowOff>114301</xdr:rowOff>
    </xdr:to>
    <xdr:sp macro="" textlink="'데이터 통계'!C7">
      <xdr:nvSpPr>
        <xdr:cNvPr id="10" name="모서리가 둥근 직사각형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5143500" y="4705351"/>
          <a:ext cx="1552575" cy="514350"/>
        </a:xfrm>
        <a:prstGeom prst="roundRect">
          <a:avLst/>
        </a:prstGeom>
        <a:noFill/>
        <a:ln w="19050">
          <a:solidFill>
            <a:schemeClr val="accent2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ED75997-623B-43C6-A1CB-F8D9D21BC156}" type="TxLink">
            <a:rPr lang="en-US" altLang="en-US" sz="1800" b="1" i="0" u="none" strike="noStrike">
              <a:solidFill>
                <a:schemeClr val="tx1">
                  <a:lumMod val="75000"/>
                </a:schemeClr>
              </a:solidFill>
              <a:latin typeface="Calibri"/>
              <a:cs typeface="Calibri"/>
            </a:rPr>
            <a:pPr algn="ctr"/>
            <a:t>25</a:t>
          </a:fld>
          <a:endParaRPr lang="ko-KR" altLang="en-US" sz="1800" b="1">
            <a:solidFill>
              <a:schemeClr val="tx1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5</xdr:col>
      <xdr:colOff>180975</xdr:colOff>
      <xdr:row>13</xdr:row>
      <xdr:rowOff>114300</xdr:rowOff>
    </xdr:from>
    <xdr:to>
      <xdr:col>6</xdr:col>
      <xdr:colOff>542925</xdr:colOff>
      <xdr:row>15</xdr:row>
      <xdr:rowOff>133350</xdr:rowOff>
    </xdr:to>
    <xdr:sp macro="" textlink="'데이터 통계'!I11">
      <xdr:nvSpPr>
        <xdr:cNvPr id="53" name="모서리가 둥근 직사각형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/>
      </xdr:nvSpPr>
      <xdr:spPr>
        <a:xfrm>
          <a:off x="5143500" y="5648325"/>
          <a:ext cx="1552575" cy="514350"/>
        </a:xfrm>
        <a:prstGeom prst="roundRect">
          <a:avLst/>
        </a:prstGeom>
        <a:noFill/>
        <a:ln w="19050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96F9B4EC-258D-47A3-A149-BC61D4D81A38}" type="TxLink">
            <a:rPr lang="en-US" altLang="en-US" sz="1800" b="1" i="0" u="none" strike="noStrike">
              <a:solidFill>
                <a:schemeClr val="tx1">
                  <a:lumMod val="75000"/>
                </a:schemeClr>
              </a:solidFill>
              <a:latin typeface="Calibri"/>
              <a:cs typeface="Calibri"/>
            </a:rPr>
            <a:pPr algn="ctr"/>
            <a:t>3.57 </a:t>
          </a:fld>
          <a:endParaRPr lang="ko-KR" altLang="en-US" sz="3600" b="1">
            <a:solidFill>
              <a:schemeClr val="tx1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5</xdr:col>
      <xdr:colOff>180975</xdr:colOff>
      <xdr:row>17</xdr:row>
      <xdr:rowOff>152400</xdr:rowOff>
    </xdr:from>
    <xdr:to>
      <xdr:col>6</xdr:col>
      <xdr:colOff>542925</xdr:colOff>
      <xdr:row>19</xdr:row>
      <xdr:rowOff>171450</xdr:rowOff>
    </xdr:to>
    <xdr:sp macro="" textlink="'데이터 통계'!E11">
      <xdr:nvSpPr>
        <xdr:cNvPr id="54" name="모서리가 둥근 직사각형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/>
      </xdr:nvSpPr>
      <xdr:spPr>
        <a:xfrm>
          <a:off x="5143500" y="6743700"/>
          <a:ext cx="1552575" cy="514350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992B3272-15CA-47F8-A4FD-9686712A0465}" type="TxLink">
            <a:rPr lang="en-US" altLang="en-US" sz="1800" b="1" i="0" u="none" strike="noStrike">
              <a:solidFill>
                <a:srgbClr val="404040"/>
              </a:solidFill>
              <a:latin typeface="Calibri"/>
              <a:cs typeface="Calibri"/>
            </a:rPr>
            <a:pPr algn="ctr"/>
            <a:t>7 </a:t>
          </a:fld>
          <a:endParaRPr lang="ko-KR" altLang="en-US" sz="60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428625</xdr:colOff>
      <xdr:row>22</xdr:row>
      <xdr:rowOff>142875</xdr:rowOff>
    </xdr:from>
    <xdr:to>
      <xdr:col>2</xdr:col>
      <xdr:colOff>723900</xdr:colOff>
      <xdr:row>24</xdr:row>
      <xdr:rowOff>123825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pSpPr/>
      </xdr:nvGrpSpPr>
      <xdr:grpSpPr>
        <a:xfrm>
          <a:off x="619125" y="8239125"/>
          <a:ext cx="1485900" cy="476250"/>
          <a:chOff x="495300" y="7934325"/>
          <a:chExt cx="1485900" cy="476250"/>
        </a:xfrm>
      </xdr:grpSpPr>
      <xdr:sp macro="" textlink="'데이터 통계'!J7">
        <xdr:nvSpPr>
          <xdr:cNvPr id="56" name="TextBox 55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SpPr txBox="1"/>
        </xdr:nvSpPr>
        <xdr:spPr>
          <a:xfrm>
            <a:off x="495300" y="7934325"/>
            <a:ext cx="1485900" cy="4572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36000" rIns="36000" bIns="36000" rtlCol="0" anchor="ctr">
            <a:noAutofit/>
          </a:bodyPr>
          <a:lstStyle/>
          <a:p>
            <a:pPr algn="ctr"/>
            <a:fld id="{36A00AD4-1AC4-4DB4-B72A-0974F24857A5}" type="TxLink">
              <a:rPr lang="en-US" sz="1600" b="1" i="0" u="none" strike="noStrike">
                <a:solidFill>
                  <a:schemeClr val="tx1">
                    <a:lumMod val="75000"/>
                  </a:schemeClr>
                </a:solidFill>
                <a:latin typeface="+mn-lt"/>
              </a:rPr>
              <a:pPr algn="ctr"/>
              <a:t>221</a:t>
            </a:fld>
            <a:endParaRPr lang="en-GB" sz="1600" b="1">
              <a:solidFill>
                <a:schemeClr val="tx1">
                  <a:lumMod val="75000"/>
                </a:schemeClr>
              </a:solidFill>
              <a:latin typeface="+mn-lt"/>
            </a:endParaRPr>
          </a:p>
        </xdr:txBody>
      </xdr:sp>
      <xdr:cxnSp macro="">
        <xdr:nvCxnSpPr>
          <xdr:cNvPr id="21" name="직선 연결선 20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CxnSpPr/>
        </xdr:nvCxnSpPr>
        <xdr:spPr>
          <a:xfrm>
            <a:off x="600075" y="8410575"/>
            <a:ext cx="130492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342899</xdr:colOff>
      <xdr:row>22</xdr:row>
      <xdr:rowOff>133350</xdr:rowOff>
    </xdr:from>
    <xdr:to>
      <xdr:col>4</xdr:col>
      <xdr:colOff>819149</xdr:colOff>
      <xdr:row>24</xdr:row>
      <xdr:rowOff>114300</xdr:rowOff>
    </xdr:to>
    <xdr:grpSp>
      <xdr:nvGrpSpPr>
        <xdr:cNvPr id="62" name="그룹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GrpSpPr/>
      </xdr:nvGrpSpPr>
      <xdr:grpSpPr>
        <a:xfrm>
          <a:off x="2914649" y="8229600"/>
          <a:ext cx="1666875" cy="476250"/>
          <a:chOff x="495300" y="7934325"/>
          <a:chExt cx="1485900" cy="476250"/>
        </a:xfrm>
      </xdr:grpSpPr>
      <xdr:sp macro="" textlink="'데이터 통계'!B7">
        <xdr:nvSpPr>
          <xdr:cNvPr id="79" name="TextBox 78">
            <a:extLst>
              <a:ext uri="{FF2B5EF4-FFF2-40B4-BE49-F238E27FC236}">
                <a16:creationId xmlns:a16="http://schemas.microsoft.com/office/drawing/2014/main" id="{00000000-0008-0000-0400-00004F000000}"/>
              </a:ext>
            </a:extLst>
          </xdr:cNvPr>
          <xdr:cNvSpPr txBox="1"/>
        </xdr:nvSpPr>
        <xdr:spPr>
          <a:xfrm>
            <a:off x="495300" y="7934325"/>
            <a:ext cx="1485900" cy="4572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36000" rIns="36000" bIns="36000" rtlCol="0" anchor="ctr">
            <a:noAutofit/>
          </a:bodyPr>
          <a:lstStyle/>
          <a:p>
            <a:pPr algn="ctr"/>
            <a:fld id="{D16457F1-FCC1-4820-AB74-F60C7D8C17CF}" type="TxLink">
              <a:rPr lang="en-US" altLang="en-US" sz="1600" b="1" i="0" u="none" strike="noStrike">
                <a:solidFill>
                  <a:schemeClr val="tx1">
                    <a:lumMod val="75000"/>
                  </a:schemeClr>
                </a:solidFill>
                <a:latin typeface="+mn-lt"/>
                <a:ea typeface="맑은 고딕"/>
                <a:cs typeface="Calibri"/>
              </a:rPr>
              <a:pPr algn="ctr"/>
              <a:t>₩ 6,938,000</a:t>
            </a:fld>
            <a:endParaRPr lang="en-GB" sz="3600" b="1">
              <a:solidFill>
                <a:schemeClr val="tx1">
                  <a:lumMod val="75000"/>
                </a:schemeClr>
              </a:solidFill>
              <a:latin typeface="+mn-lt"/>
            </a:endParaRPr>
          </a:p>
        </xdr:txBody>
      </xdr:sp>
      <xdr:cxnSp macro="">
        <xdr:nvCxnSpPr>
          <xdr:cNvPr id="80" name="직선 연결선 79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CxnSpPr/>
        </xdr:nvCxnSpPr>
        <xdr:spPr>
          <a:xfrm>
            <a:off x="600075" y="8410575"/>
            <a:ext cx="130492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7</xdr:col>
      <xdr:colOff>581025</xdr:colOff>
      <xdr:row>1</xdr:row>
      <xdr:rowOff>190500</xdr:rowOff>
    </xdr:from>
    <xdr:to>
      <xdr:col>7</xdr:col>
      <xdr:colOff>1283447</xdr:colOff>
      <xdr:row>1</xdr:row>
      <xdr:rowOff>533400</xdr:rowOff>
    </xdr:to>
    <xdr:pic>
      <xdr:nvPicPr>
        <xdr:cNvPr id="24" name="그림 23" descr="회색로고.png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3F884B0-6948-4F2A-B64E-5C4495D03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915275" y="3333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619125</xdr:colOff>
      <xdr:row>1</xdr:row>
      <xdr:rowOff>161925</xdr:rowOff>
    </xdr:from>
    <xdr:to>
      <xdr:col>11</xdr:col>
      <xdr:colOff>1407272</xdr:colOff>
      <xdr:row>1</xdr:row>
      <xdr:rowOff>504825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057745-DD0C-4326-98C8-D2A1D3CED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849475" y="304800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428625</xdr:colOff>
      <xdr:row>1</xdr:row>
      <xdr:rowOff>152400</xdr:rowOff>
    </xdr:from>
    <xdr:to>
      <xdr:col>8</xdr:col>
      <xdr:colOff>1159622</xdr:colOff>
      <xdr:row>1</xdr:row>
      <xdr:rowOff>495300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3FBFD6-3273-4807-A157-5064E3F11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82000" y="2952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428625</xdr:colOff>
      <xdr:row>1</xdr:row>
      <xdr:rowOff>152400</xdr:rowOff>
    </xdr:from>
    <xdr:to>
      <xdr:col>8</xdr:col>
      <xdr:colOff>1159622</xdr:colOff>
      <xdr:row>1</xdr:row>
      <xdr:rowOff>495300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AE7955-42FF-4284-A336-63EAB96DE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82000" y="2952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676275</xdr:colOff>
      <xdr:row>1</xdr:row>
      <xdr:rowOff>219075</xdr:rowOff>
    </xdr:from>
    <xdr:to>
      <xdr:col>10</xdr:col>
      <xdr:colOff>1407272</xdr:colOff>
      <xdr:row>1</xdr:row>
      <xdr:rowOff>561975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076274-1162-4897-B13A-10B8509C6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361950"/>
          <a:ext cx="730997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4:L24" totalsRowShown="0" headerRowDxfId="31" dataDxfId="30">
  <tableColumns count="11">
    <tableColumn id="1" xr3:uid="{00000000-0010-0000-0000-000001000000}" name="품목 코드" dataDxfId="29"/>
    <tableColumn id="2" xr3:uid="{00000000-0010-0000-0000-000002000000}" name="품목명" dataDxfId="28"/>
    <tableColumn id="3" xr3:uid="{00000000-0010-0000-0000-000003000000}" name="구분" dataDxfId="27"/>
    <tableColumn id="4" xr3:uid="{00000000-0010-0000-0000-000004000000}" name="단가" dataDxfId="26"/>
    <tableColumn id="5" xr3:uid="{00000000-0010-0000-0000-000005000000}" name="적정 수량" dataDxfId="25"/>
    <tableColumn id="6" xr3:uid="{00000000-0010-0000-0000-000006000000}" name="최소 수량" dataDxfId="24"/>
    <tableColumn id="7" xr3:uid="{00000000-0010-0000-0000-000007000000}" name="현 재고" dataDxfId="23">
      <calculatedColumnFormula>SUMIF(매입내역!$D$5:$D$28, 품목정보!$B5, 매입내역!$H$5:$H$28)-SUMIF(매출내역!$D$5:$D$28, 품목정보!$B5, 매출내역!$H$5:$H$28)</calculatedColumnFormula>
    </tableColumn>
    <tableColumn id="8" xr3:uid="{00000000-0010-0000-0000-000008000000}" name="재고 금액" dataDxfId="22">
      <calculatedColumnFormula>품목정보!$E5*품목정보!$H5</calculatedColumnFormula>
    </tableColumn>
    <tableColumn id="9" xr3:uid="{00000000-0010-0000-0000-000009000000}" name="최소 재고량" dataDxfId="21">
      <calculatedColumnFormula>IF(품목정보!$H5&lt;품목정보!$F5, 품목정보!$F5-품목정보!$H5,0)</calculatedColumnFormula>
    </tableColumn>
    <tableColumn id="10" xr3:uid="{00000000-0010-0000-0000-00000A000000}" name="재고 상태" dataDxfId="20">
      <calculatedColumnFormula>IF(품목정보!$H5&gt;=품목정보!$F5, "STOCK OK", IF(품목정보!$H5&lt;품목정보!$G5, "REORDER NOW", "BELOW OPTIMAL"))</calculatedColumnFormula>
    </tableColumn>
    <tableColumn id="11" xr3:uid="{00000000-0010-0000-0000-00000B000000}" name="적정 재고 비율" dataDxfId="19">
      <calculatedColumnFormula>품목정보!$H5/품목정보!$F5</calculatedColumnFormula>
    </tableColumn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표2" displayName="표2" ref="B4:I28" totalsRowShown="0" headerRowDxfId="18" dataDxfId="17">
  <tableColumns count="8">
    <tableColumn id="1" xr3:uid="{00000000-0010-0000-0100-000001000000}" name="번호" dataDxfId="16"/>
    <tableColumn id="2" xr3:uid="{00000000-0010-0000-0100-000002000000}" name="일자" dataDxfId="15"/>
    <tableColumn id="3" xr3:uid="{00000000-0010-0000-0100-000003000000}" name="품목 코드" dataDxfId="14"/>
    <tableColumn id="4" xr3:uid="{00000000-0010-0000-0100-000004000000}" name="품목명" dataDxfId="13"/>
    <tableColumn id="5" xr3:uid="{00000000-0010-0000-0100-000005000000}" name="구분" dataDxfId="12"/>
    <tableColumn id="6" xr3:uid="{00000000-0010-0000-0100-000006000000}" name="단가" dataDxfId="11"/>
    <tableColumn id="7" xr3:uid="{00000000-0010-0000-0100-000007000000}" name="매입 수량" dataDxfId="10"/>
    <tableColumn id="8" xr3:uid="{00000000-0010-0000-0100-000008000000}" name="총 금액" dataDxfId="9">
      <calculatedColumnFormula>G5*H5</calculatedColumnFormula>
    </tableColumn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표4" displayName="표4" ref="B4:I28" totalsRowShown="0" headerRowDxfId="8">
  <tableColumns count="8">
    <tableColumn id="1" xr3:uid="{00000000-0010-0000-0200-000001000000}" name="번호" dataDxfId="7"/>
    <tableColumn id="2" xr3:uid="{00000000-0010-0000-0200-000002000000}" name="일자" dataDxfId="6"/>
    <tableColumn id="3" xr3:uid="{00000000-0010-0000-0200-000003000000}" name="품목 코드" dataDxfId="5"/>
    <tableColumn id="4" xr3:uid="{00000000-0010-0000-0200-000004000000}" name="품목명" dataDxfId="4"/>
    <tableColumn id="5" xr3:uid="{00000000-0010-0000-0200-000005000000}" name="구분" dataDxfId="3"/>
    <tableColumn id="6" xr3:uid="{00000000-0010-0000-0200-000006000000}" name="단가" dataDxfId="2"/>
    <tableColumn id="7" xr3:uid="{00000000-0010-0000-0200-000007000000}" name="매출 수량" dataDxfId="1"/>
    <tableColumn id="8" xr3:uid="{00000000-0010-0000-0200-000008000000}" name="총 금액" dataDxfId="0">
      <calculatedColumnFormula>G5*H5</calculatedColumnFormula>
    </tableColumn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124">
      <a:dk1>
        <a:srgbClr val="404040"/>
      </a:dk1>
      <a:lt1>
        <a:srgbClr val="FFFFFF"/>
      </a:lt1>
      <a:dk2>
        <a:srgbClr val="123F73"/>
      </a:dk2>
      <a:lt2>
        <a:srgbClr val="EDF4EC"/>
      </a:lt2>
      <a:accent1>
        <a:srgbClr val="1CACB0"/>
      </a:accent1>
      <a:accent2>
        <a:srgbClr val="3B87E0"/>
      </a:accent2>
      <a:accent3>
        <a:srgbClr val="F60A10"/>
      </a:accent3>
      <a:accent4>
        <a:srgbClr val="C84BE1"/>
      </a:accent4>
      <a:accent5>
        <a:srgbClr val="FFC000"/>
      </a:accent5>
      <a:accent6>
        <a:srgbClr val="7030A0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1:I32"/>
  <sheetViews>
    <sheetView showGridLines="0" showRowColHeaders="0" tabSelected="1" zoomScaleNormal="100" workbookViewId="0">
      <selection activeCell="C3" sqref="C3"/>
    </sheetView>
  </sheetViews>
  <sheetFormatPr defaultColWidth="13.625" defaultRowHeight="20.100000000000001" customHeight="1" x14ac:dyDescent="0.25"/>
  <cols>
    <col min="1" max="1" width="2.5" style="16" customWidth="1"/>
    <col min="2" max="7" width="15.625" style="16" customWidth="1"/>
    <col min="8" max="8" width="19.375" style="16" customWidth="1"/>
    <col min="9" max="16384" width="13.625" style="16"/>
  </cols>
  <sheetData>
    <row r="1" spans="2:8" ht="11.25" customHeight="1" x14ac:dyDescent="0.25"/>
    <row r="2" spans="2:8" ht="60" customHeight="1" x14ac:dyDescent="0.25">
      <c r="B2" s="72" t="s">
        <v>69</v>
      </c>
      <c r="C2" s="72"/>
      <c r="D2" s="72"/>
    </row>
    <row r="3" spans="2:8" ht="20.100000000000001" customHeight="1" x14ac:dyDescent="0.25">
      <c r="B3" s="28" t="s">
        <v>70</v>
      </c>
      <c r="C3" s="27">
        <v>45292</v>
      </c>
      <c r="D3" s="13"/>
    </row>
    <row r="4" spans="2:8" ht="15" customHeight="1" x14ac:dyDescent="0.25">
      <c r="B4" s="17"/>
      <c r="C4" s="18"/>
      <c r="D4" s="13"/>
    </row>
    <row r="5" spans="2:8" ht="20.100000000000001" customHeight="1" x14ac:dyDescent="0.3">
      <c r="B5" s="73" t="s">
        <v>73</v>
      </c>
      <c r="C5" s="73"/>
      <c r="D5" s="73"/>
      <c r="E5" s="12"/>
      <c r="F5" s="74" t="s">
        <v>74</v>
      </c>
      <c r="G5" s="73"/>
      <c r="H5" s="73"/>
    </row>
    <row r="6" spans="2:8" ht="99.95" customHeight="1" x14ac:dyDescent="0.25"/>
    <row r="7" spans="2:8" ht="99.95" customHeight="1" x14ac:dyDescent="0.25"/>
    <row r="9" spans="2:8" ht="20.100000000000001" customHeight="1" x14ac:dyDescent="0.25">
      <c r="B9" s="28" t="s">
        <v>71</v>
      </c>
      <c r="C9" s="29" t="s">
        <v>21</v>
      </c>
      <c r="F9" s="74" t="s">
        <v>79</v>
      </c>
      <c r="G9" s="73"/>
      <c r="H9" s="73"/>
    </row>
    <row r="11" spans="2:8" ht="20.100000000000001" customHeight="1" x14ac:dyDescent="0.25">
      <c r="E11" s="19"/>
    </row>
    <row r="12" spans="2:8" ht="20.100000000000001" customHeight="1" x14ac:dyDescent="0.3">
      <c r="F12" s="12"/>
    </row>
    <row r="13" spans="2:8" ht="20.100000000000001" customHeight="1" x14ac:dyDescent="0.25">
      <c r="F13" s="74" t="s">
        <v>75</v>
      </c>
      <c r="G13" s="73"/>
      <c r="H13" s="73"/>
    </row>
    <row r="14" spans="2:8" ht="20.100000000000001" customHeight="1" x14ac:dyDescent="0.25">
      <c r="F14" s="20"/>
      <c r="G14" s="21"/>
      <c r="H14" s="21"/>
    </row>
    <row r="15" spans="2:8" ht="20.100000000000001" customHeight="1" x14ac:dyDescent="0.25">
      <c r="F15" s="20"/>
      <c r="G15" s="21"/>
      <c r="H15" s="21"/>
    </row>
    <row r="16" spans="2:8" ht="20.100000000000001" customHeight="1" x14ac:dyDescent="0.25">
      <c r="F16" s="20"/>
      <c r="G16" s="21"/>
      <c r="H16" s="21"/>
    </row>
    <row r="17" spans="2:9" ht="20.100000000000001" customHeight="1" x14ac:dyDescent="0.25">
      <c r="F17" s="74" t="s">
        <v>76</v>
      </c>
      <c r="G17" s="73"/>
      <c r="H17" s="73"/>
    </row>
    <row r="18" spans="2:9" ht="20.100000000000001" customHeight="1" x14ac:dyDescent="0.25">
      <c r="F18" s="20"/>
      <c r="G18" s="21"/>
      <c r="H18" s="21"/>
    </row>
    <row r="19" spans="2:9" ht="20.100000000000001" customHeight="1" x14ac:dyDescent="0.25">
      <c r="F19" s="20"/>
      <c r="G19" s="21"/>
      <c r="H19" s="21"/>
      <c r="I19" s="52"/>
    </row>
    <row r="21" spans="2:9" ht="39.950000000000003" customHeight="1" x14ac:dyDescent="0.25"/>
    <row r="22" spans="2:9" ht="20.100000000000001" customHeight="1" x14ac:dyDescent="0.3">
      <c r="B22" s="75" t="s">
        <v>80</v>
      </c>
      <c r="C22" s="76"/>
      <c r="D22" s="77" t="s">
        <v>93</v>
      </c>
      <c r="E22" s="78"/>
      <c r="F22" s="77" t="s">
        <v>77</v>
      </c>
      <c r="G22" s="78"/>
    </row>
    <row r="26" spans="2:9" ht="20.100000000000001" customHeight="1" x14ac:dyDescent="0.25">
      <c r="B26" s="22"/>
      <c r="C26" s="22"/>
      <c r="D26" s="23"/>
      <c r="E26" s="23"/>
    </row>
    <row r="27" spans="2:9" ht="20.100000000000001" customHeight="1" x14ac:dyDescent="0.25">
      <c r="B27" s="79" t="s">
        <v>78</v>
      </c>
      <c r="C27" s="79"/>
      <c r="D27" s="79"/>
      <c r="E27" s="79"/>
    </row>
    <row r="28" spans="2:9" ht="20.100000000000001" customHeight="1" x14ac:dyDescent="0.25">
      <c r="B28" s="24"/>
      <c r="C28" s="24"/>
      <c r="D28" s="25"/>
      <c r="E28" s="25"/>
    </row>
    <row r="29" spans="2:9" ht="20.100000000000001" customHeight="1" x14ac:dyDescent="0.25">
      <c r="D29" s="25"/>
      <c r="E29" s="25"/>
    </row>
    <row r="32" spans="2:9" ht="20.100000000000001" customHeight="1" x14ac:dyDescent="0.25">
      <c r="I32" s="26"/>
    </row>
  </sheetData>
  <mergeCells count="10">
    <mergeCell ref="F17:H17"/>
    <mergeCell ref="B22:C22"/>
    <mergeCell ref="D22:E22"/>
    <mergeCell ref="B27:E27"/>
    <mergeCell ref="F22:G22"/>
    <mergeCell ref="B2:D2"/>
    <mergeCell ref="B5:D5"/>
    <mergeCell ref="F5:H5"/>
    <mergeCell ref="F9:H9"/>
    <mergeCell ref="F13:H13"/>
  </mergeCells>
  <phoneticPr fontId="2" type="noConversion"/>
  <printOptions horizontalCentered="1" verticalCentered="1"/>
  <pageMargins left="0.59055118110236227" right="0.59055118110236227" top="0.78740157480314965" bottom="0.78740157480314965" header="0" footer="0"/>
  <pageSetup paperSize="9" scale="7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품목정보!$C$5:$C$24</xm:f>
          </x14:formula1>
          <xm:sqref>C9</xm:sqref>
        </x14:dataValidation>
        <x14:dataValidation type="list" allowBlank="1" showInputMessage="1" showErrorMessage="1" xr:uid="{00000000-0002-0000-0400-000000000000}">
          <x14:formula1>
            <xm:f>'데이터 통계'!$K$14:$K$25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L24"/>
  <sheetViews>
    <sheetView showGridLines="0" showRowColHeaders="0" showZeros="0" zoomScaleNormal="100" workbookViewId="0">
      <selection activeCell="B5" sqref="B5"/>
    </sheetView>
  </sheetViews>
  <sheetFormatPr defaultColWidth="8.875" defaultRowHeight="24.95" customHeight="1" x14ac:dyDescent="0.3"/>
  <cols>
    <col min="1" max="1" width="2.5" style="1" customWidth="1"/>
    <col min="2" max="2" width="11.625" style="1" customWidth="1"/>
    <col min="3" max="3" width="25.625" style="1" customWidth="1"/>
    <col min="4" max="4" width="18.625" style="1" customWidth="1"/>
    <col min="5" max="5" width="17.625" style="1" customWidth="1"/>
    <col min="6" max="7" width="15.625" style="1" customWidth="1"/>
    <col min="8" max="8" width="18.625" style="1" customWidth="1"/>
    <col min="9" max="9" width="20.625" style="1" customWidth="1"/>
    <col min="10" max="10" width="18.625" style="1" customWidth="1"/>
    <col min="11" max="12" width="21.625" style="1" customWidth="1"/>
    <col min="13" max="16384" width="8.875" style="1"/>
  </cols>
  <sheetData>
    <row r="1" spans="2:12" ht="11.25" customHeight="1" x14ac:dyDescent="0.3"/>
    <row r="2" spans="2:12" ht="60" customHeight="1" x14ac:dyDescent="0.3">
      <c r="B2" s="72" t="s">
        <v>42</v>
      </c>
      <c r="C2" s="72"/>
    </row>
    <row r="3" spans="2:12" ht="20.100000000000001" customHeight="1" x14ac:dyDescent="0.3"/>
    <row r="4" spans="2:12" ht="24.95" customHeight="1" x14ac:dyDescent="0.3">
      <c r="B4" s="39" t="s">
        <v>8</v>
      </c>
      <c r="C4" s="39" t="s">
        <v>10</v>
      </c>
      <c r="D4" s="39" t="s">
        <v>12</v>
      </c>
      <c r="E4" s="39" t="s">
        <v>14</v>
      </c>
      <c r="F4" s="39" t="s">
        <v>18</v>
      </c>
      <c r="G4" s="39" t="s">
        <v>15</v>
      </c>
      <c r="H4" s="39" t="s">
        <v>81</v>
      </c>
      <c r="I4" s="39" t="s">
        <v>16</v>
      </c>
      <c r="J4" s="39" t="s">
        <v>17</v>
      </c>
      <c r="K4" s="39" t="s">
        <v>83</v>
      </c>
      <c r="L4" s="39" t="s">
        <v>94</v>
      </c>
    </row>
    <row r="5" spans="2:12" ht="24.95" customHeight="1" x14ac:dyDescent="0.3">
      <c r="B5" s="2" t="s">
        <v>0</v>
      </c>
      <c r="C5" s="2" t="s">
        <v>20</v>
      </c>
      <c r="D5" s="2" t="s">
        <v>36</v>
      </c>
      <c r="E5" s="69">
        <v>50000</v>
      </c>
      <c r="F5" s="10">
        <v>50</v>
      </c>
      <c r="G5" s="10">
        <v>45</v>
      </c>
      <c r="H5" s="10">
        <f>SUMIF(매입내역!$D$5:$D$74, 품목정보!$B5, 매입내역!$H$5:$H$74)-SUMIF(매출내역!$D$5:$D$74, 품목정보!$B5, 매출내역!$H$5:$H$74)</f>
        <v>50</v>
      </c>
      <c r="I5" s="68">
        <f>품목정보!$E5*품목정보!$H5</f>
        <v>2500000</v>
      </c>
      <c r="J5" s="10">
        <f>IF(품목정보!$H5&lt;품목정보!$F5, 품목정보!$F5-품목정보!$H5,0)</f>
        <v>0</v>
      </c>
      <c r="K5" s="3" t="str">
        <f>IF(표1[[#This Row],[적정 수량]]="","",IF(품목정보!$H5&gt;=품목정보!$F5, "재고 보유", IF(품목정보!$H5&lt;품목정보!$G5, "재주문 필요", "적정 재고 미달")))</f>
        <v>재고 보유</v>
      </c>
      <c r="L5" s="4">
        <f>IFERROR(품목정보!$H5/품목정보!$F5,"")</f>
        <v>1</v>
      </c>
    </row>
    <row r="6" spans="2:12" ht="24.95" customHeight="1" x14ac:dyDescent="0.3">
      <c r="B6" s="2" t="s">
        <v>1</v>
      </c>
      <c r="C6" s="2" t="s">
        <v>22</v>
      </c>
      <c r="D6" s="2" t="s">
        <v>35</v>
      </c>
      <c r="E6" s="69">
        <v>25000</v>
      </c>
      <c r="F6" s="10">
        <v>40</v>
      </c>
      <c r="G6" s="10">
        <v>40</v>
      </c>
      <c r="H6" s="10">
        <f>SUMIF(매입내역!$D$5:$D$74, 품목정보!$B6, 매입내역!$H$5:$H$74)-SUMIF(매출내역!$D$5:$D$74, 품목정보!$B6, 매출내역!$H$5:$H$74)</f>
        <v>25</v>
      </c>
      <c r="I6" s="68">
        <f>품목정보!$E6*품목정보!$H6</f>
        <v>625000</v>
      </c>
      <c r="J6" s="10">
        <f>IF(품목정보!$H6&lt;품목정보!$F6, 품목정보!$F6-품목정보!$H6,0)</f>
        <v>15</v>
      </c>
      <c r="K6" s="3" t="str">
        <f>IF(표1[[#This Row],[적정 수량]]="","",IF(품목정보!$H6&gt;=품목정보!$F6, "재고 보유", IF(품목정보!$H6&lt;품목정보!$G6, "재주문 필요", "적정 재고 미달")))</f>
        <v>재주문 필요</v>
      </c>
      <c r="L6" s="4">
        <f>IFERROR(품목정보!$H6/품목정보!$F6,"")</f>
        <v>0.625</v>
      </c>
    </row>
    <row r="7" spans="2:12" ht="24.95" customHeight="1" x14ac:dyDescent="0.3">
      <c r="B7" s="2" t="s">
        <v>2</v>
      </c>
      <c r="C7" s="2" t="s">
        <v>24</v>
      </c>
      <c r="D7" s="2" t="s">
        <v>35</v>
      </c>
      <c r="E7" s="69">
        <v>33000</v>
      </c>
      <c r="F7" s="10">
        <v>30</v>
      </c>
      <c r="G7" s="10">
        <v>25</v>
      </c>
      <c r="H7" s="10">
        <f>SUMIF(매입내역!$D$5:$D$74, 품목정보!$B7, 매입내역!$H$5:$H$74)-SUMIF(매출내역!$D$5:$D$74, 품목정보!$B7, 매출내역!$H$5:$H$74)</f>
        <v>10</v>
      </c>
      <c r="I7" s="68">
        <f>품목정보!$E7*품목정보!$H7</f>
        <v>330000</v>
      </c>
      <c r="J7" s="10">
        <f>IF(품목정보!$H7&lt;품목정보!$F7, 품목정보!$F7-품목정보!$H7,0)</f>
        <v>20</v>
      </c>
      <c r="K7" s="3" t="str">
        <f>IF(표1[[#This Row],[적정 수량]]="","",IF(품목정보!$H7&gt;=품목정보!$F7, "재고 보유", IF(품목정보!$H7&lt;품목정보!$G7, "재주문 필요", "적정 재고 미달")))</f>
        <v>재주문 필요</v>
      </c>
      <c r="L7" s="4">
        <f>IFERROR(품목정보!$H7/품목정보!$F7,"")</f>
        <v>0.33333333333333331</v>
      </c>
    </row>
    <row r="8" spans="2:12" ht="24.95" customHeight="1" x14ac:dyDescent="0.3">
      <c r="B8" s="2" t="s">
        <v>3</v>
      </c>
      <c r="C8" s="2" t="s">
        <v>26</v>
      </c>
      <c r="D8" s="2" t="s">
        <v>38</v>
      </c>
      <c r="E8" s="69">
        <v>20000</v>
      </c>
      <c r="F8" s="10">
        <v>40</v>
      </c>
      <c r="G8" s="10">
        <v>30</v>
      </c>
      <c r="H8" s="10">
        <f>SUMIF(매입내역!$D$5:$D$74, 품목정보!$B8, 매입내역!$H$5:$H$74)-SUMIF(매출내역!$D$5:$D$74, 품목정보!$B8, 매출내역!$H$5:$H$74)</f>
        <v>35</v>
      </c>
      <c r="I8" s="68">
        <f>품목정보!$E8*품목정보!$H8</f>
        <v>700000</v>
      </c>
      <c r="J8" s="10">
        <f>IF(품목정보!$H8&lt;품목정보!$F8, 품목정보!$F8-품목정보!$H8,0)</f>
        <v>5</v>
      </c>
      <c r="K8" s="3" t="str">
        <f>IF(표1[[#This Row],[적정 수량]]="","",IF(품목정보!$H8&gt;=품목정보!$F8, "재고 보유", IF(품목정보!$H8&lt;품목정보!$G8, "재주문 필요", "적정 재고 미달")))</f>
        <v>적정 재고 미달</v>
      </c>
      <c r="L8" s="4">
        <f>IFERROR(품목정보!$H8/품목정보!$F8,"")</f>
        <v>0.875</v>
      </c>
    </row>
    <row r="9" spans="2:12" ht="24.95" customHeight="1" x14ac:dyDescent="0.3">
      <c r="B9" s="2" t="s">
        <v>4</v>
      </c>
      <c r="C9" s="2" t="s">
        <v>28</v>
      </c>
      <c r="D9" s="2" t="s">
        <v>35</v>
      </c>
      <c r="E9" s="69">
        <v>11000</v>
      </c>
      <c r="F9" s="10">
        <v>35</v>
      </c>
      <c r="G9" s="10">
        <v>30</v>
      </c>
      <c r="H9" s="10">
        <f>SUMIF(매입내역!$D$5:$D$74, 품목정보!$B9, 매입내역!$H$5:$H$74)-SUMIF(매출내역!$D$5:$D$74, 품목정보!$B9, 매출내역!$H$5:$H$74)</f>
        <v>33</v>
      </c>
      <c r="I9" s="68">
        <f>품목정보!$E9*품목정보!$H9</f>
        <v>363000</v>
      </c>
      <c r="J9" s="10">
        <f>IF(품목정보!$H9&lt;품목정보!$F9, 품목정보!$F9-품목정보!$H9,0)</f>
        <v>2</v>
      </c>
      <c r="K9" s="3" t="str">
        <f>IF(표1[[#This Row],[적정 수량]]="","",IF(품목정보!$H9&gt;=품목정보!$F9, "재고 보유", IF(품목정보!$H9&lt;품목정보!$G9, "재주문 필요", "적정 재고 미달")))</f>
        <v>적정 재고 미달</v>
      </c>
      <c r="L9" s="4">
        <f>IFERROR(품목정보!$H9/품목정보!$F9,"")</f>
        <v>0.94285714285714284</v>
      </c>
    </row>
    <row r="10" spans="2:12" ht="24.95" customHeight="1" x14ac:dyDescent="0.3">
      <c r="B10" s="2" t="s">
        <v>5</v>
      </c>
      <c r="C10" s="2" t="s">
        <v>30</v>
      </c>
      <c r="D10" s="2" t="s">
        <v>40</v>
      </c>
      <c r="E10" s="69">
        <v>55000</v>
      </c>
      <c r="F10" s="10">
        <v>15</v>
      </c>
      <c r="G10" s="10">
        <v>15</v>
      </c>
      <c r="H10" s="10">
        <f>SUMIF(매입내역!$D$5:$D$74, 품목정보!$B10, 매입내역!$H$5:$H$74)-SUMIF(매출내역!$D$5:$D$74, 품목정보!$B10, 매출내역!$H$5:$H$74)</f>
        <v>33</v>
      </c>
      <c r="I10" s="68">
        <f>품목정보!$E10*품목정보!$H10</f>
        <v>1815000</v>
      </c>
      <c r="J10" s="10">
        <f>IF(품목정보!$H10&lt;품목정보!$F10, 품목정보!$F10-품목정보!$H10,0)</f>
        <v>0</v>
      </c>
      <c r="K10" s="3" t="str">
        <f>IF(표1[[#This Row],[적정 수량]]="","",IF(품목정보!$H10&gt;=품목정보!$F10, "재고 보유", IF(품목정보!$H10&lt;품목정보!$G10, "재주문 필요", "적정 재고 미달")))</f>
        <v>재고 보유</v>
      </c>
      <c r="L10" s="4">
        <f>IFERROR(품목정보!$H10/품목정보!$F10,"")</f>
        <v>2.2000000000000002</v>
      </c>
    </row>
    <row r="11" spans="2:12" ht="24.95" customHeight="1" x14ac:dyDescent="0.3">
      <c r="B11" s="2" t="s">
        <v>6</v>
      </c>
      <c r="C11" s="2" t="s">
        <v>32</v>
      </c>
      <c r="D11" s="2" t="s">
        <v>37</v>
      </c>
      <c r="E11" s="69">
        <v>23000</v>
      </c>
      <c r="F11" s="10">
        <v>15</v>
      </c>
      <c r="G11" s="10">
        <v>15</v>
      </c>
      <c r="H11" s="10">
        <f>SUMIF(매입내역!$D$5:$D$74, 품목정보!$B11, 매입내역!$H$5:$H$74)-SUMIF(매출내역!$D$5:$D$74, 품목정보!$B11, 매출내역!$H$5:$H$74)</f>
        <v>10</v>
      </c>
      <c r="I11" s="68">
        <f>품목정보!$E11*품목정보!$H11</f>
        <v>230000</v>
      </c>
      <c r="J11" s="10">
        <f>IF(품목정보!$H11&lt;품목정보!$F11, 품목정보!$F11-품목정보!$H11,0)</f>
        <v>5</v>
      </c>
      <c r="K11" s="3" t="str">
        <f>IF(표1[[#This Row],[적정 수량]]="","",IF(품목정보!$H11&gt;=품목정보!$F11, "재고 보유", IF(품목정보!$H11&lt;품목정보!$G11, "재주문 필요", "적정 재고 미달")))</f>
        <v>재주문 필요</v>
      </c>
      <c r="L11" s="4">
        <f>IFERROR(품목정보!$H11/품목정보!$F11,"")</f>
        <v>0.66666666666666663</v>
      </c>
    </row>
    <row r="12" spans="2:12" ht="24.95" customHeight="1" x14ac:dyDescent="0.3">
      <c r="B12" s="2" t="s">
        <v>7</v>
      </c>
      <c r="C12" s="2" t="s">
        <v>34</v>
      </c>
      <c r="D12" s="2" t="s">
        <v>37</v>
      </c>
      <c r="E12" s="69">
        <v>15000</v>
      </c>
      <c r="F12" s="10">
        <v>20</v>
      </c>
      <c r="G12" s="10">
        <v>25</v>
      </c>
      <c r="H12" s="10">
        <f>SUMIF(매입내역!$D$5:$D$74, 품목정보!$B12, 매입내역!$H$5:$H$74)-SUMIF(매출내역!$D$5:$D$74, 품목정보!$B12, 매출내역!$H$5:$H$74)</f>
        <v>25</v>
      </c>
      <c r="I12" s="68">
        <f>품목정보!$E12*품목정보!$H12</f>
        <v>375000</v>
      </c>
      <c r="J12" s="10">
        <f>IF(품목정보!$H12&lt;품목정보!$F12, 품목정보!$F12-품목정보!$H12,0)</f>
        <v>0</v>
      </c>
      <c r="K12" s="3" t="str">
        <f>IF(표1[[#This Row],[적정 수량]]="","",IF(품목정보!$H12&gt;=품목정보!$F12, "재고 보유", IF(품목정보!$H12&lt;품목정보!$G12, "재주문 필요", "적정 재고 미달")))</f>
        <v>재고 보유</v>
      </c>
      <c r="L12" s="4">
        <f>IFERROR(품목정보!$H12/품목정보!$F12,"")</f>
        <v>1.25</v>
      </c>
    </row>
    <row r="13" spans="2:12" ht="24.95" customHeight="1" x14ac:dyDescent="0.3">
      <c r="B13" s="2"/>
      <c r="C13" s="2"/>
      <c r="D13" s="2"/>
      <c r="E13" s="69"/>
      <c r="F13" s="10"/>
      <c r="G13" s="10"/>
      <c r="H13" s="10">
        <f>SUMIF(매입내역!$D$5:$D$74, 품목정보!$B13, 매입내역!$H$5:$H$74)-SUMIF(매출내역!$D$5:$D$74, 품목정보!$B13, 매출내역!$H$5:$H$74)</f>
        <v>0</v>
      </c>
      <c r="I13" s="68">
        <f>품목정보!$E13*품목정보!$H13</f>
        <v>0</v>
      </c>
      <c r="J13" s="10">
        <f>IF(품목정보!$H13&lt;품목정보!$F13, 품목정보!$F13-품목정보!$H13,0)</f>
        <v>0</v>
      </c>
      <c r="K13" s="3" t="str">
        <f>IF(표1[[#This Row],[적정 수량]]="","",IF(품목정보!$H13&gt;=품목정보!$F13, "재고 보유", IF(품목정보!$H13&lt;품목정보!$G13, "재주문 필요", "적정 재고 미달")))</f>
        <v/>
      </c>
      <c r="L13" s="4" t="str">
        <f>IFERROR(품목정보!$H13/품목정보!$F13,"")</f>
        <v/>
      </c>
    </row>
    <row r="14" spans="2:12" ht="24.95" customHeight="1" x14ac:dyDescent="0.3">
      <c r="B14" s="2"/>
      <c r="C14" s="2"/>
      <c r="D14" s="2"/>
      <c r="E14" s="69"/>
      <c r="F14" s="10"/>
      <c r="G14" s="10"/>
      <c r="H14" s="10">
        <f>SUMIF(매입내역!$D$5:$D$74, 품목정보!$B14, 매입내역!$H$5:$H$74)-SUMIF(매출내역!$D$5:$D$74, 품목정보!$B14, 매출내역!$H$5:$H$74)</f>
        <v>0</v>
      </c>
      <c r="I14" s="68">
        <f>품목정보!$E14*품목정보!$H14</f>
        <v>0</v>
      </c>
      <c r="J14" s="10">
        <f>IF(품목정보!$H14&lt;품목정보!$F14, 품목정보!$F14-품목정보!$H14,0)</f>
        <v>0</v>
      </c>
      <c r="K14" s="3" t="str">
        <f>IF(표1[[#This Row],[적정 수량]]="","",IF(품목정보!$H14&gt;=품목정보!$F14, "재고 보유", IF(품목정보!$H14&lt;품목정보!$G14, "재주문 필요", "적정 재고 미달")))</f>
        <v/>
      </c>
      <c r="L14" s="4" t="str">
        <f>IFERROR(품목정보!$H14/품목정보!$F14,"")</f>
        <v/>
      </c>
    </row>
    <row r="15" spans="2:12" ht="24.95" customHeight="1" x14ac:dyDescent="0.3">
      <c r="B15" s="2"/>
      <c r="C15" s="2"/>
      <c r="D15" s="2"/>
      <c r="E15" s="69"/>
      <c r="F15" s="10"/>
      <c r="G15" s="10"/>
      <c r="H15" s="10">
        <f>SUMIF(매입내역!$D$5:$D$74, 품목정보!$B15, 매입내역!$H$5:$H$74)-SUMIF(매출내역!$D$5:$D$74, 품목정보!$B15, 매출내역!$H$5:$H$74)</f>
        <v>0</v>
      </c>
      <c r="I15" s="68">
        <f>품목정보!$E15*품목정보!$H15</f>
        <v>0</v>
      </c>
      <c r="J15" s="10">
        <f>IF(품목정보!$H15&lt;품목정보!$F15, 품목정보!$F15-품목정보!$H15,0)</f>
        <v>0</v>
      </c>
      <c r="K15" s="3" t="str">
        <f>IF(표1[[#This Row],[적정 수량]]="","",IF(품목정보!$H15&gt;=품목정보!$F15, "재고 보유", IF(품목정보!$H15&lt;품목정보!$G15, "재주문 필요", "적정 재고 미달")))</f>
        <v/>
      </c>
      <c r="L15" s="4" t="str">
        <f>IFERROR(품목정보!$H15/품목정보!$F15,"")</f>
        <v/>
      </c>
    </row>
    <row r="16" spans="2:12" ht="24.95" customHeight="1" x14ac:dyDescent="0.3">
      <c r="B16" s="2"/>
      <c r="C16" s="2"/>
      <c r="D16" s="2"/>
      <c r="E16" s="69"/>
      <c r="F16" s="10"/>
      <c r="G16" s="10"/>
      <c r="H16" s="10">
        <f>SUMIF(매입내역!$D$5:$D$74, 품목정보!$B16, 매입내역!$H$5:$H$74)-SUMIF(매출내역!$D$5:$D$74, 품목정보!$B16, 매출내역!$H$5:$H$74)</f>
        <v>0</v>
      </c>
      <c r="I16" s="68">
        <f>품목정보!$E16*품목정보!$H16</f>
        <v>0</v>
      </c>
      <c r="J16" s="10">
        <f>IF(품목정보!$H16&lt;품목정보!$F16, 품목정보!$F16-품목정보!$H16,0)</f>
        <v>0</v>
      </c>
      <c r="K16" s="3" t="str">
        <f>IF(표1[[#This Row],[적정 수량]]="","",IF(품목정보!$H16&gt;=품목정보!$F16, "재고 보유", IF(품목정보!$H16&lt;품목정보!$G16, "재주문 필요", "적정 재고 미달")))</f>
        <v/>
      </c>
      <c r="L16" s="4" t="str">
        <f>IFERROR(품목정보!$H16/품목정보!$F16,"")</f>
        <v/>
      </c>
    </row>
    <row r="17" spans="2:12" ht="24.95" customHeight="1" x14ac:dyDescent="0.3">
      <c r="B17" s="2"/>
      <c r="C17" s="2"/>
      <c r="D17" s="2"/>
      <c r="E17" s="69"/>
      <c r="F17" s="10"/>
      <c r="G17" s="10"/>
      <c r="H17" s="10">
        <f>SUMIF(매입내역!$D$5:$D$74, 품목정보!$B17, 매입내역!$H$5:$H$74)-SUMIF(매출내역!$D$5:$D$74, 품목정보!$B17, 매출내역!$H$5:$H$74)</f>
        <v>0</v>
      </c>
      <c r="I17" s="68">
        <f>품목정보!$E17*품목정보!$H17</f>
        <v>0</v>
      </c>
      <c r="J17" s="10">
        <f>IF(품목정보!$H17&lt;품목정보!$F17, 품목정보!$F17-품목정보!$H17,0)</f>
        <v>0</v>
      </c>
      <c r="K17" s="3" t="str">
        <f>IF(표1[[#This Row],[적정 수량]]="","",IF(품목정보!$H17&gt;=품목정보!$F17, "재고 보유", IF(품목정보!$H17&lt;품목정보!$G17, "재주문 필요", "적정 재고 미달")))</f>
        <v/>
      </c>
      <c r="L17" s="4" t="str">
        <f>IFERROR(품목정보!$H17/품목정보!$F17,"")</f>
        <v/>
      </c>
    </row>
    <row r="18" spans="2:12" ht="24.95" customHeight="1" x14ac:dyDescent="0.3">
      <c r="B18" s="2"/>
      <c r="C18" s="2"/>
      <c r="D18" s="2"/>
      <c r="E18" s="69"/>
      <c r="F18" s="10"/>
      <c r="G18" s="10"/>
      <c r="H18" s="10">
        <f>SUMIF(매입내역!$D$5:$D$74, 품목정보!$B18, 매입내역!$H$5:$H$74)-SUMIF(매출내역!$D$5:$D$74, 품목정보!$B18, 매출내역!$H$5:$H$74)</f>
        <v>0</v>
      </c>
      <c r="I18" s="68">
        <f>품목정보!$E18*품목정보!$H18</f>
        <v>0</v>
      </c>
      <c r="J18" s="10">
        <f>IF(품목정보!$H18&lt;품목정보!$F18, 품목정보!$F18-품목정보!$H18,0)</f>
        <v>0</v>
      </c>
      <c r="K18" s="3" t="str">
        <f>IF(표1[[#This Row],[적정 수량]]="","",IF(품목정보!$H18&gt;=품목정보!$F18, "재고 보유", IF(품목정보!$H18&lt;품목정보!$G18, "재주문 필요", "적정 재고 미달")))</f>
        <v/>
      </c>
      <c r="L18" s="4" t="str">
        <f>IFERROR(품목정보!$H18/품목정보!$F18,"")</f>
        <v/>
      </c>
    </row>
    <row r="19" spans="2:12" ht="24.95" customHeight="1" x14ac:dyDescent="0.3">
      <c r="B19" s="2"/>
      <c r="C19" s="2"/>
      <c r="D19" s="2"/>
      <c r="E19" s="69"/>
      <c r="F19" s="10"/>
      <c r="G19" s="10"/>
      <c r="H19" s="10">
        <f>SUMIF(매입내역!$D$5:$D$74, 품목정보!$B19, 매입내역!$H$5:$H$74)-SUMIF(매출내역!$D$5:$D$74, 품목정보!$B19, 매출내역!$H$5:$H$74)</f>
        <v>0</v>
      </c>
      <c r="I19" s="68">
        <f>품목정보!$E19*품목정보!$H19</f>
        <v>0</v>
      </c>
      <c r="J19" s="10">
        <f>IF(품목정보!$H19&lt;품목정보!$F19, 품목정보!$F19-품목정보!$H19,0)</f>
        <v>0</v>
      </c>
      <c r="K19" s="3" t="str">
        <f>IF(표1[[#This Row],[적정 수량]]="","",IF(품목정보!$H19&gt;=품목정보!$F19, "재고 보유", IF(품목정보!$H19&lt;품목정보!$G19, "재주문 필요", "적정 재고 미달")))</f>
        <v/>
      </c>
      <c r="L19" s="4" t="str">
        <f>IFERROR(품목정보!$H19/품목정보!$F19,"")</f>
        <v/>
      </c>
    </row>
    <row r="20" spans="2:12" ht="24.95" customHeight="1" x14ac:dyDescent="0.3">
      <c r="B20" s="2"/>
      <c r="C20" s="2"/>
      <c r="D20" s="2"/>
      <c r="E20" s="69"/>
      <c r="F20" s="10"/>
      <c r="G20" s="10"/>
      <c r="H20" s="10">
        <f>SUMIF(매입내역!$D$5:$D$74, 품목정보!$B20, 매입내역!$H$5:$H$74)-SUMIF(매출내역!$D$5:$D$74, 품목정보!$B20, 매출내역!$H$5:$H$74)</f>
        <v>0</v>
      </c>
      <c r="I20" s="68">
        <f>품목정보!$E20*품목정보!$H20</f>
        <v>0</v>
      </c>
      <c r="J20" s="10">
        <f>IF(품목정보!$H20&lt;품목정보!$F20, 품목정보!$F20-품목정보!$H20,0)</f>
        <v>0</v>
      </c>
      <c r="K20" s="3" t="str">
        <f>IF(표1[[#This Row],[적정 수량]]="","",IF(품목정보!$H20&gt;=품목정보!$F20, "재고 보유", IF(품목정보!$H20&lt;품목정보!$G20, "재주문 필요", "적정 재고 미달")))</f>
        <v/>
      </c>
      <c r="L20" s="4" t="str">
        <f>IFERROR(품목정보!$H20/품목정보!$F20,"")</f>
        <v/>
      </c>
    </row>
    <row r="21" spans="2:12" ht="24.95" customHeight="1" x14ac:dyDescent="0.3">
      <c r="B21" s="2"/>
      <c r="C21" s="2"/>
      <c r="D21" s="2"/>
      <c r="E21" s="69"/>
      <c r="F21" s="10"/>
      <c r="G21" s="10"/>
      <c r="H21" s="10">
        <f>SUMIF(매입내역!$D$5:$D$74, 품목정보!$B21, 매입내역!$H$5:$H$74)-SUMIF(매출내역!$D$5:$D$74, 품목정보!$B21, 매출내역!$H$5:$H$74)</f>
        <v>0</v>
      </c>
      <c r="I21" s="68">
        <f>품목정보!$E21*품목정보!$H21</f>
        <v>0</v>
      </c>
      <c r="J21" s="10">
        <f>IF(품목정보!$H21&lt;품목정보!$F21, 품목정보!$F21-품목정보!$H21,0)</f>
        <v>0</v>
      </c>
      <c r="K21" s="3" t="str">
        <f>IF(표1[[#This Row],[적정 수량]]="","",IF(품목정보!$H21&gt;=품목정보!$F21, "재고 보유", IF(품목정보!$H21&lt;품목정보!$G21, "재주문 필요", "적정 재고 미달")))</f>
        <v/>
      </c>
      <c r="L21" s="4" t="str">
        <f>IFERROR(품목정보!$H21/품목정보!$F21,"")</f>
        <v/>
      </c>
    </row>
    <row r="22" spans="2:12" ht="24.95" customHeight="1" x14ac:dyDescent="0.3">
      <c r="B22" s="2"/>
      <c r="C22" s="2"/>
      <c r="D22" s="2"/>
      <c r="E22" s="69"/>
      <c r="F22" s="10"/>
      <c r="G22" s="10"/>
      <c r="H22" s="10">
        <f>SUMIF(매입내역!$D$5:$D$74, 품목정보!$B22, 매입내역!$H$5:$H$74)-SUMIF(매출내역!$D$5:$D$74, 품목정보!$B22, 매출내역!$H$5:$H$74)</f>
        <v>0</v>
      </c>
      <c r="I22" s="68">
        <f>품목정보!$E22*품목정보!$H22</f>
        <v>0</v>
      </c>
      <c r="J22" s="10">
        <f>IF(품목정보!$H22&lt;품목정보!$F22, 품목정보!$F22-품목정보!$H22,0)</f>
        <v>0</v>
      </c>
      <c r="K22" s="3" t="str">
        <f>IF(표1[[#This Row],[적정 수량]]="","",IF(품목정보!$H22&gt;=품목정보!$F22, "재고 보유", IF(품목정보!$H22&lt;품목정보!$G22, "재주문 필요", "적정 재고 미달")))</f>
        <v/>
      </c>
      <c r="L22" s="4" t="str">
        <f>IFERROR(품목정보!$H22/품목정보!$F22,"")</f>
        <v/>
      </c>
    </row>
    <row r="23" spans="2:12" ht="24.95" customHeight="1" x14ac:dyDescent="0.3">
      <c r="B23" s="2"/>
      <c r="C23" s="2"/>
      <c r="D23" s="2"/>
      <c r="E23" s="69"/>
      <c r="F23" s="10"/>
      <c r="G23" s="10"/>
      <c r="H23" s="10">
        <f>SUMIF(매입내역!$D$5:$D$74, 품목정보!$B23, 매입내역!$H$5:$H$74)-SUMIF(매출내역!$D$5:$D$74, 품목정보!$B23, 매출내역!$H$5:$H$74)</f>
        <v>0</v>
      </c>
      <c r="I23" s="68">
        <f>품목정보!$E23*품목정보!$H23</f>
        <v>0</v>
      </c>
      <c r="J23" s="10">
        <f>IF(품목정보!$H23&lt;품목정보!$F23, 품목정보!$F23-품목정보!$H23,0)</f>
        <v>0</v>
      </c>
      <c r="K23" s="3" t="str">
        <f>IF(표1[[#This Row],[적정 수량]]="","",IF(품목정보!$H23&gt;=품목정보!$F23, "재고 보유", IF(품목정보!$H23&lt;품목정보!$G23, "재주문 필요", "적정 재고 미달")))</f>
        <v/>
      </c>
      <c r="L23" s="4" t="str">
        <f>IFERROR(품목정보!$H23/품목정보!$F23,"")</f>
        <v/>
      </c>
    </row>
    <row r="24" spans="2:12" ht="24.95" customHeight="1" x14ac:dyDescent="0.3">
      <c r="B24" s="2"/>
      <c r="C24" s="2"/>
      <c r="D24" s="2"/>
      <c r="E24" s="69"/>
      <c r="F24" s="10"/>
      <c r="G24" s="10"/>
      <c r="H24" s="10">
        <f>SUMIF(매입내역!$D$5:$D$74, 품목정보!$B24, 매입내역!$H$5:$H$74)-SUMIF(매출내역!$D$5:$D$74, 품목정보!$B24, 매출내역!$H$5:$H$74)</f>
        <v>0</v>
      </c>
      <c r="I24" s="68">
        <f>품목정보!$E24*품목정보!$H24</f>
        <v>0</v>
      </c>
      <c r="J24" s="10">
        <f>IF(품목정보!$H24&lt;품목정보!$F24, 품목정보!$F24-품목정보!$H24,0)</f>
        <v>0</v>
      </c>
      <c r="K24" s="3" t="str">
        <f>IF(표1[[#This Row],[적정 수량]]="","",IF(품목정보!$H24&gt;=품목정보!$F24, "재고 보유", IF(품목정보!$H24&lt;품목정보!$G24, "재주문 필요", "적정 재고 미달")))</f>
        <v/>
      </c>
      <c r="L24" s="4" t="str">
        <f>IFERROR(품목정보!$H24/품목정보!$F24,"")</f>
        <v/>
      </c>
    </row>
  </sheetData>
  <mergeCells count="1">
    <mergeCell ref="B2:C2"/>
  </mergeCells>
  <phoneticPr fontId="2" type="noConversion"/>
  <conditionalFormatting sqref="K5:K24">
    <cfRule type="expression" dxfId="34" priority="7">
      <formula>$K5="재주문 필요"</formula>
    </cfRule>
    <cfRule type="expression" dxfId="33" priority="8">
      <formula>$K5="재고 보유"</formula>
    </cfRule>
    <cfRule type="expression" dxfId="32" priority="9">
      <formula>$K5="적정 재고 미달"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59" orientation="landscape" r:id="rId1"/>
  <ignoredErrors>
    <ignoredError sqref="L5:L24 H5:H25 K5:K24" calculatedColumn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I74"/>
  <sheetViews>
    <sheetView showGridLines="0" showRowColHeaders="0" showZeros="0" workbookViewId="0">
      <selection activeCell="B5" sqref="B5"/>
    </sheetView>
  </sheetViews>
  <sheetFormatPr defaultColWidth="8.625" defaultRowHeight="24.95" customHeight="1" x14ac:dyDescent="0.3"/>
  <cols>
    <col min="1" max="1" width="2.5" style="1" customWidth="1"/>
    <col min="2" max="2" width="8.625" style="1" customWidth="1"/>
    <col min="3" max="3" width="13.125" style="1" customWidth="1"/>
    <col min="4" max="4" width="12.625" style="1" customWidth="1"/>
    <col min="5" max="5" width="18.625" style="1" customWidth="1"/>
    <col min="6" max="6" width="13.625" style="1" customWidth="1"/>
    <col min="7" max="9" width="17.625" style="1" customWidth="1"/>
    <col min="10" max="16384" width="8.625" style="1"/>
  </cols>
  <sheetData>
    <row r="1" spans="2:9" ht="11.25" customHeight="1" x14ac:dyDescent="0.3"/>
    <row r="2" spans="2:9" ht="60" customHeight="1" x14ac:dyDescent="0.3">
      <c r="B2" s="72" t="s">
        <v>41</v>
      </c>
      <c r="C2" s="72"/>
      <c r="D2" s="72"/>
    </row>
    <row r="3" spans="2:9" ht="20.100000000000001" customHeight="1" x14ac:dyDescent="0.3"/>
    <row r="4" spans="2:9" ht="24.95" customHeight="1" x14ac:dyDescent="0.3">
      <c r="B4" s="51" t="s">
        <v>44</v>
      </c>
      <c r="C4" s="51" t="s">
        <v>46</v>
      </c>
      <c r="D4" s="51" t="s">
        <v>48</v>
      </c>
      <c r="E4" s="51" t="s">
        <v>10</v>
      </c>
      <c r="F4" s="51" t="s">
        <v>12</v>
      </c>
      <c r="G4" s="51" t="s">
        <v>14</v>
      </c>
      <c r="H4" s="51" t="s">
        <v>50</v>
      </c>
      <c r="I4" s="51" t="s">
        <v>49</v>
      </c>
    </row>
    <row r="5" spans="2:9" ht="24.95" customHeight="1" x14ac:dyDescent="0.3">
      <c r="B5" s="2">
        <v>1</v>
      </c>
      <c r="C5" s="9">
        <v>45292</v>
      </c>
      <c r="D5" s="2" t="s">
        <v>0</v>
      </c>
      <c r="E5" s="2" t="s">
        <v>19</v>
      </c>
      <c r="F5" s="2" t="s">
        <v>35</v>
      </c>
      <c r="G5" s="69">
        <v>40000</v>
      </c>
      <c r="H5" s="11">
        <v>70</v>
      </c>
      <c r="I5" s="68">
        <f>G5*H5</f>
        <v>2800000</v>
      </c>
    </row>
    <row r="6" spans="2:9" ht="24.95" customHeight="1" x14ac:dyDescent="0.3">
      <c r="B6" s="2">
        <v>2</v>
      </c>
      <c r="C6" s="9">
        <v>45293</v>
      </c>
      <c r="D6" s="2" t="s">
        <v>1</v>
      </c>
      <c r="E6" s="2" t="s">
        <v>21</v>
      </c>
      <c r="F6" s="2" t="s">
        <v>35</v>
      </c>
      <c r="G6" s="69">
        <v>20000</v>
      </c>
      <c r="H6" s="11">
        <v>50</v>
      </c>
      <c r="I6" s="68">
        <f t="shared" ref="I6:I28" si="0">G6*H6</f>
        <v>1000000</v>
      </c>
    </row>
    <row r="7" spans="2:9" ht="24.95" customHeight="1" x14ac:dyDescent="0.3">
      <c r="B7" s="2">
        <v>3</v>
      </c>
      <c r="C7" s="9">
        <v>45294</v>
      </c>
      <c r="D7" s="2" t="s">
        <v>2</v>
      </c>
      <c r="E7" s="2" t="s">
        <v>23</v>
      </c>
      <c r="F7" s="2" t="s">
        <v>35</v>
      </c>
      <c r="G7" s="69">
        <v>25000</v>
      </c>
      <c r="H7" s="11">
        <v>40</v>
      </c>
      <c r="I7" s="68">
        <f t="shared" si="0"/>
        <v>1000000</v>
      </c>
    </row>
    <row r="8" spans="2:9" ht="24.95" customHeight="1" x14ac:dyDescent="0.3">
      <c r="B8" s="2">
        <v>4</v>
      </c>
      <c r="C8" s="9">
        <v>45295</v>
      </c>
      <c r="D8" s="2" t="s">
        <v>3</v>
      </c>
      <c r="E8" s="2" t="s">
        <v>25</v>
      </c>
      <c r="F8" s="2" t="s">
        <v>37</v>
      </c>
      <c r="G8" s="69">
        <v>18000</v>
      </c>
      <c r="H8" s="11">
        <v>50</v>
      </c>
      <c r="I8" s="68">
        <f t="shared" si="0"/>
        <v>900000</v>
      </c>
    </row>
    <row r="9" spans="2:9" ht="24.95" customHeight="1" x14ac:dyDescent="0.3">
      <c r="B9" s="2">
        <v>5</v>
      </c>
      <c r="C9" s="9">
        <v>45296</v>
      </c>
      <c r="D9" s="2" t="s">
        <v>4</v>
      </c>
      <c r="E9" s="2" t="s">
        <v>27</v>
      </c>
      <c r="F9" s="2" t="s">
        <v>35</v>
      </c>
      <c r="G9" s="69">
        <v>9900</v>
      </c>
      <c r="H9" s="11">
        <v>40</v>
      </c>
      <c r="I9" s="68">
        <f t="shared" si="0"/>
        <v>396000</v>
      </c>
    </row>
    <row r="10" spans="2:9" ht="24.95" customHeight="1" x14ac:dyDescent="0.3">
      <c r="B10" s="2">
        <v>6</v>
      </c>
      <c r="C10" s="9">
        <v>45297</v>
      </c>
      <c r="D10" s="2" t="s">
        <v>5</v>
      </c>
      <c r="E10" s="2" t="s">
        <v>29</v>
      </c>
      <c r="F10" s="2" t="s">
        <v>39</v>
      </c>
      <c r="G10" s="69">
        <v>45000</v>
      </c>
      <c r="H10" s="11">
        <v>40</v>
      </c>
      <c r="I10" s="68">
        <f t="shared" si="0"/>
        <v>1800000</v>
      </c>
    </row>
    <row r="11" spans="2:9" ht="24.95" customHeight="1" x14ac:dyDescent="0.3">
      <c r="B11" s="2">
        <v>7</v>
      </c>
      <c r="C11" s="9">
        <v>45298</v>
      </c>
      <c r="D11" s="2" t="s">
        <v>6</v>
      </c>
      <c r="E11" s="2" t="s">
        <v>31</v>
      </c>
      <c r="F11" s="2" t="s">
        <v>37</v>
      </c>
      <c r="G11" s="69">
        <v>18000</v>
      </c>
      <c r="H11" s="11">
        <v>20</v>
      </c>
      <c r="I11" s="68">
        <f t="shared" si="0"/>
        <v>360000</v>
      </c>
    </row>
    <row r="12" spans="2:9" ht="24.95" customHeight="1" x14ac:dyDescent="0.3">
      <c r="B12" s="2">
        <v>8</v>
      </c>
      <c r="C12" s="9">
        <v>45299</v>
      </c>
      <c r="D12" s="2" t="s">
        <v>7</v>
      </c>
      <c r="E12" s="2" t="s">
        <v>33</v>
      </c>
      <c r="F12" s="2" t="s">
        <v>37</v>
      </c>
      <c r="G12" s="69">
        <v>10000</v>
      </c>
      <c r="H12" s="11">
        <v>30</v>
      </c>
      <c r="I12" s="68">
        <f t="shared" si="0"/>
        <v>300000</v>
      </c>
    </row>
    <row r="13" spans="2:9" ht="24.95" customHeight="1" x14ac:dyDescent="0.3">
      <c r="B13" s="2"/>
      <c r="C13" s="9"/>
      <c r="D13" s="2"/>
      <c r="E13" s="2"/>
      <c r="F13" s="2"/>
      <c r="G13" s="69"/>
      <c r="H13" s="11"/>
      <c r="I13" s="68">
        <f t="shared" si="0"/>
        <v>0</v>
      </c>
    </row>
    <row r="14" spans="2:9" ht="24.95" customHeight="1" x14ac:dyDescent="0.3">
      <c r="B14" s="2"/>
      <c r="C14" s="9"/>
      <c r="D14" s="2"/>
      <c r="E14" s="2"/>
      <c r="F14" s="2"/>
      <c r="G14" s="69"/>
      <c r="H14" s="11"/>
      <c r="I14" s="68">
        <f t="shared" si="0"/>
        <v>0</v>
      </c>
    </row>
    <row r="15" spans="2:9" ht="24.95" customHeight="1" x14ac:dyDescent="0.3">
      <c r="B15" s="2"/>
      <c r="C15" s="9"/>
      <c r="D15" s="2"/>
      <c r="E15" s="2"/>
      <c r="F15" s="2"/>
      <c r="G15" s="69"/>
      <c r="H15" s="11"/>
      <c r="I15" s="68">
        <f t="shared" si="0"/>
        <v>0</v>
      </c>
    </row>
    <row r="16" spans="2:9" ht="24.95" customHeight="1" x14ac:dyDescent="0.3">
      <c r="B16" s="2"/>
      <c r="C16" s="9"/>
      <c r="D16" s="2"/>
      <c r="E16" s="2"/>
      <c r="F16" s="2"/>
      <c r="G16" s="69"/>
      <c r="H16" s="11"/>
      <c r="I16" s="68">
        <f t="shared" si="0"/>
        <v>0</v>
      </c>
    </row>
    <row r="17" spans="2:9" ht="24.95" customHeight="1" x14ac:dyDescent="0.3">
      <c r="B17" s="2"/>
      <c r="C17" s="9"/>
      <c r="D17" s="2"/>
      <c r="E17" s="2"/>
      <c r="F17" s="2"/>
      <c r="G17" s="69"/>
      <c r="H17" s="11"/>
      <c r="I17" s="68">
        <f t="shared" si="0"/>
        <v>0</v>
      </c>
    </row>
    <row r="18" spans="2:9" ht="24.95" customHeight="1" x14ac:dyDescent="0.3">
      <c r="B18" s="2"/>
      <c r="C18" s="9"/>
      <c r="D18" s="2"/>
      <c r="E18" s="2"/>
      <c r="F18" s="2"/>
      <c r="G18" s="69"/>
      <c r="H18" s="11"/>
      <c r="I18" s="68">
        <f t="shared" si="0"/>
        <v>0</v>
      </c>
    </row>
    <row r="19" spans="2:9" ht="24.95" customHeight="1" x14ac:dyDescent="0.3">
      <c r="B19" s="2"/>
      <c r="C19" s="9"/>
      <c r="D19" s="2"/>
      <c r="E19" s="2"/>
      <c r="F19" s="2"/>
      <c r="G19" s="69"/>
      <c r="H19" s="11"/>
      <c r="I19" s="68">
        <f t="shared" si="0"/>
        <v>0</v>
      </c>
    </row>
    <row r="20" spans="2:9" ht="24.95" customHeight="1" x14ac:dyDescent="0.3">
      <c r="B20" s="2"/>
      <c r="C20" s="9"/>
      <c r="D20" s="2"/>
      <c r="E20" s="2"/>
      <c r="F20" s="2"/>
      <c r="G20" s="69"/>
      <c r="H20" s="11"/>
      <c r="I20" s="68">
        <f t="shared" si="0"/>
        <v>0</v>
      </c>
    </row>
    <row r="21" spans="2:9" ht="24.95" customHeight="1" x14ac:dyDescent="0.3">
      <c r="B21" s="2"/>
      <c r="C21" s="9"/>
      <c r="D21" s="2"/>
      <c r="E21" s="2"/>
      <c r="F21" s="2"/>
      <c r="G21" s="69"/>
      <c r="H21" s="11"/>
      <c r="I21" s="68">
        <f t="shared" si="0"/>
        <v>0</v>
      </c>
    </row>
    <row r="22" spans="2:9" ht="24.95" customHeight="1" x14ac:dyDescent="0.3">
      <c r="B22" s="2"/>
      <c r="C22" s="9"/>
      <c r="D22" s="2"/>
      <c r="E22" s="2"/>
      <c r="F22" s="2"/>
      <c r="G22" s="69"/>
      <c r="H22" s="11"/>
      <c r="I22" s="68">
        <f t="shared" si="0"/>
        <v>0</v>
      </c>
    </row>
    <row r="23" spans="2:9" ht="24.95" customHeight="1" x14ac:dyDescent="0.3">
      <c r="B23" s="2"/>
      <c r="C23" s="9"/>
      <c r="D23" s="2"/>
      <c r="E23" s="2"/>
      <c r="F23" s="2"/>
      <c r="G23" s="69"/>
      <c r="H23" s="11"/>
      <c r="I23" s="68">
        <f t="shared" si="0"/>
        <v>0</v>
      </c>
    </row>
    <row r="24" spans="2:9" ht="24.95" customHeight="1" x14ac:dyDescent="0.3">
      <c r="B24" s="2"/>
      <c r="C24" s="9"/>
      <c r="D24" s="2"/>
      <c r="E24" s="2"/>
      <c r="F24" s="2"/>
      <c r="G24" s="69"/>
      <c r="H24" s="11"/>
      <c r="I24" s="68">
        <f t="shared" si="0"/>
        <v>0</v>
      </c>
    </row>
    <row r="25" spans="2:9" ht="24.95" customHeight="1" x14ac:dyDescent="0.3">
      <c r="B25" s="2"/>
      <c r="C25" s="9"/>
      <c r="D25" s="2"/>
      <c r="E25" s="2"/>
      <c r="F25" s="2"/>
      <c r="G25" s="69"/>
      <c r="H25" s="11"/>
      <c r="I25" s="68">
        <f t="shared" si="0"/>
        <v>0</v>
      </c>
    </row>
    <row r="26" spans="2:9" ht="24.95" customHeight="1" x14ac:dyDescent="0.3">
      <c r="B26" s="2"/>
      <c r="C26" s="9"/>
      <c r="D26" s="2"/>
      <c r="E26" s="2"/>
      <c r="F26" s="2"/>
      <c r="G26" s="69"/>
      <c r="H26" s="11"/>
      <c r="I26" s="68">
        <f t="shared" si="0"/>
        <v>0</v>
      </c>
    </row>
    <row r="27" spans="2:9" ht="24.95" customHeight="1" x14ac:dyDescent="0.3">
      <c r="B27" s="2"/>
      <c r="C27" s="9"/>
      <c r="D27" s="2"/>
      <c r="E27" s="2"/>
      <c r="F27" s="2"/>
      <c r="G27" s="69"/>
      <c r="H27" s="11"/>
      <c r="I27" s="68">
        <f t="shared" si="0"/>
        <v>0</v>
      </c>
    </row>
    <row r="28" spans="2:9" ht="24.95" customHeight="1" x14ac:dyDescent="0.3">
      <c r="B28" s="2"/>
      <c r="C28" s="9"/>
      <c r="D28" s="2"/>
      <c r="E28" s="2"/>
      <c r="F28" s="2"/>
      <c r="G28" s="69"/>
      <c r="H28" s="11"/>
      <c r="I28" s="68">
        <f t="shared" si="0"/>
        <v>0</v>
      </c>
    </row>
    <row r="29" spans="2:9" ht="24.95" customHeight="1" x14ac:dyDescent="0.3">
      <c r="B29" s="5"/>
      <c r="C29" s="6"/>
      <c r="D29" s="5"/>
      <c r="E29" s="5"/>
      <c r="F29" s="5"/>
      <c r="G29" s="7"/>
      <c r="H29" s="8"/>
      <c r="I29" s="7"/>
    </row>
    <row r="30" spans="2:9" ht="24.95" customHeight="1" x14ac:dyDescent="0.3">
      <c r="B30" s="5"/>
      <c r="C30" s="6"/>
      <c r="D30" s="5"/>
      <c r="E30" s="5"/>
      <c r="F30" s="5"/>
      <c r="G30" s="7"/>
      <c r="H30" s="8"/>
      <c r="I30" s="7"/>
    </row>
    <row r="31" spans="2:9" ht="24.95" customHeight="1" x14ac:dyDescent="0.3">
      <c r="B31" s="5"/>
      <c r="C31" s="6"/>
      <c r="D31" s="5"/>
      <c r="E31" s="5"/>
      <c r="F31" s="5"/>
      <c r="G31" s="7"/>
      <c r="H31" s="8"/>
      <c r="I31" s="7"/>
    </row>
    <row r="32" spans="2:9" ht="24.95" customHeight="1" x14ac:dyDescent="0.3">
      <c r="B32" s="5"/>
      <c r="C32" s="6"/>
      <c r="D32" s="5"/>
      <c r="E32" s="5"/>
      <c r="F32" s="5"/>
      <c r="G32" s="7"/>
      <c r="H32" s="8"/>
      <c r="I32" s="7"/>
    </row>
    <row r="33" spans="2:9" ht="24.95" customHeight="1" x14ac:dyDescent="0.3">
      <c r="B33" s="5"/>
      <c r="C33" s="6"/>
      <c r="D33" s="5"/>
      <c r="E33" s="5"/>
      <c r="F33" s="5"/>
      <c r="G33" s="7"/>
      <c r="H33" s="8"/>
      <c r="I33" s="7"/>
    </row>
    <row r="34" spans="2:9" ht="24.95" customHeight="1" x14ac:dyDescent="0.3">
      <c r="B34" s="5"/>
      <c r="C34" s="6"/>
      <c r="D34" s="5"/>
      <c r="E34" s="5"/>
      <c r="F34" s="5"/>
      <c r="G34" s="7"/>
      <c r="H34" s="8"/>
      <c r="I34" s="7"/>
    </row>
    <row r="35" spans="2:9" ht="24.95" customHeight="1" x14ac:dyDescent="0.3">
      <c r="B35" s="5"/>
      <c r="C35" s="6"/>
      <c r="D35" s="5"/>
      <c r="E35" s="5"/>
      <c r="F35" s="5"/>
      <c r="G35" s="7"/>
      <c r="H35" s="8"/>
      <c r="I35" s="7"/>
    </row>
    <row r="36" spans="2:9" ht="24.95" customHeight="1" x14ac:dyDescent="0.3">
      <c r="B36" s="5"/>
      <c r="C36" s="6"/>
      <c r="D36" s="5"/>
      <c r="E36" s="5"/>
      <c r="F36" s="5"/>
      <c r="G36" s="7"/>
      <c r="H36" s="8"/>
      <c r="I36" s="7"/>
    </row>
    <row r="37" spans="2:9" ht="24.95" customHeight="1" x14ac:dyDescent="0.3">
      <c r="B37" s="5"/>
      <c r="C37" s="6"/>
      <c r="D37" s="5"/>
      <c r="E37" s="5"/>
      <c r="F37" s="5"/>
      <c r="G37" s="7"/>
      <c r="H37" s="8"/>
      <c r="I37" s="7"/>
    </row>
    <row r="38" spans="2:9" ht="24.95" customHeight="1" x14ac:dyDescent="0.3">
      <c r="B38" s="5"/>
      <c r="C38" s="6"/>
      <c r="D38" s="5"/>
      <c r="E38" s="5"/>
      <c r="F38" s="5"/>
      <c r="G38" s="7"/>
      <c r="H38" s="8"/>
      <c r="I38" s="7"/>
    </row>
    <row r="39" spans="2:9" ht="24.95" customHeight="1" x14ac:dyDescent="0.3">
      <c r="B39" s="5"/>
      <c r="C39" s="6"/>
      <c r="D39" s="5"/>
      <c r="E39" s="5"/>
      <c r="F39" s="5"/>
      <c r="G39" s="7"/>
      <c r="H39" s="8"/>
      <c r="I39" s="7"/>
    </row>
    <row r="40" spans="2:9" ht="24.95" customHeight="1" x14ac:dyDescent="0.3">
      <c r="B40" s="5"/>
      <c r="C40" s="6"/>
      <c r="D40" s="5"/>
      <c r="E40" s="5"/>
      <c r="F40" s="5"/>
      <c r="G40" s="7"/>
      <c r="H40" s="8"/>
      <c r="I40" s="7"/>
    </row>
    <row r="41" spans="2:9" ht="24.95" customHeight="1" x14ac:dyDescent="0.3">
      <c r="B41" s="5"/>
      <c r="C41" s="6"/>
      <c r="D41" s="5"/>
      <c r="E41" s="5"/>
      <c r="F41" s="5"/>
      <c r="G41" s="7"/>
      <c r="H41" s="8"/>
      <c r="I41" s="7"/>
    </row>
    <row r="42" spans="2:9" ht="24.95" customHeight="1" x14ac:dyDescent="0.3">
      <c r="B42" s="5"/>
      <c r="C42" s="6"/>
      <c r="D42" s="5"/>
      <c r="E42" s="5"/>
      <c r="F42" s="5"/>
      <c r="G42" s="7"/>
      <c r="H42" s="8"/>
      <c r="I42" s="7"/>
    </row>
    <row r="43" spans="2:9" ht="24.95" customHeight="1" x14ac:dyDescent="0.3">
      <c r="B43" s="5"/>
      <c r="C43" s="6"/>
      <c r="D43" s="5"/>
      <c r="E43" s="5"/>
      <c r="F43" s="5"/>
      <c r="G43" s="7"/>
      <c r="H43" s="8"/>
      <c r="I43" s="7"/>
    </row>
    <row r="44" spans="2:9" ht="24.95" customHeight="1" x14ac:dyDescent="0.3">
      <c r="B44" s="5"/>
      <c r="C44" s="6"/>
      <c r="D44" s="5"/>
      <c r="E44" s="5"/>
      <c r="F44" s="5"/>
      <c r="G44" s="7"/>
      <c r="H44" s="8"/>
      <c r="I44" s="7"/>
    </row>
    <row r="45" spans="2:9" ht="24.95" customHeight="1" x14ac:dyDescent="0.3">
      <c r="B45" s="5"/>
      <c r="C45" s="6"/>
      <c r="D45" s="5"/>
      <c r="E45" s="5"/>
      <c r="F45" s="5"/>
      <c r="G45" s="7"/>
      <c r="H45" s="8"/>
      <c r="I45" s="7"/>
    </row>
    <row r="46" spans="2:9" ht="24.95" customHeight="1" x14ac:dyDescent="0.3">
      <c r="B46" s="5"/>
      <c r="C46" s="6"/>
      <c r="D46" s="5"/>
      <c r="E46" s="5"/>
      <c r="F46" s="5"/>
      <c r="G46" s="7"/>
      <c r="H46" s="8"/>
      <c r="I46" s="7"/>
    </row>
    <row r="47" spans="2:9" ht="24.95" customHeight="1" x14ac:dyDescent="0.3">
      <c r="B47" s="5"/>
      <c r="C47" s="6"/>
      <c r="D47" s="5"/>
      <c r="E47" s="5"/>
      <c r="F47" s="5"/>
      <c r="G47" s="7"/>
      <c r="H47" s="8"/>
      <c r="I47" s="7"/>
    </row>
    <row r="48" spans="2:9" ht="24.95" customHeight="1" x14ac:dyDescent="0.3">
      <c r="B48" s="5"/>
      <c r="C48" s="6"/>
      <c r="D48" s="5"/>
      <c r="E48" s="5"/>
      <c r="F48" s="5"/>
      <c r="G48" s="7"/>
      <c r="H48" s="8"/>
      <c r="I48" s="7"/>
    </row>
    <row r="49" spans="2:9" ht="24.95" customHeight="1" x14ac:dyDescent="0.3">
      <c r="B49" s="5"/>
      <c r="C49" s="6"/>
      <c r="D49" s="5"/>
      <c r="E49" s="5"/>
      <c r="F49" s="5"/>
      <c r="G49" s="7"/>
      <c r="H49" s="8"/>
      <c r="I49" s="7"/>
    </row>
    <row r="50" spans="2:9" ht="24.95" customHeight="1" x14ac:dyDescent="0.3">
      <c r="B50" s="5"/>
      <c r="C50" s="6"/>
      <c r="D50" s="5"/>
      <c r="E50" s="5"/>
      <c r="F50" s="5"/>
      <c r="G50" s="7"/>
      <c r="H50" s="8"/>
      <c r="I50" s="7"/>
    </row>
    <row r="51" spans="2:9" ht="24.95" customHeight="1" x14ac:dyDescent="0.3">
      <c r="B51" s="5"/>
      <c r="C51" s="6"/>
      <c r="D51" s="5"/>
      <c r="E51" s="5"/>
      <c r="F51" s="5"/>
      <c r="G51" s="7"/>
      <c r="H51" s="8"/>
      <c r="I51" s="7"/>
    </row>
    <row r="52" spans="2:9" ht="24.95" customHeight="1" x14ac:dyDescent="0.3">
      <c r="B52" s="5"/>
      <c r="C52" s="6"/>
      <c r="D52" s="5"/>
      <c r="E52" s="5"/>
      <c r="F52" s="5"/>
      <c r="G52" s="7"/>
      <c r="H52" s="8"/>
      <c r="I52" s="7"/>
    </row>
    <row r="53" spans="2:9" ht="24.95" customHeight="1" x14ac:dyDescent="0.3">
      <c r="B53" s="5"/>
      <c r="C53" s="6"/>
      <c r="D53" s="5"/>
      <c r="E53" s="5"/>
      <c r="F53" s="5"/>
      <c r="G53" s="7"/>
      <c r="H53" s="8"/>
      <c r="I53" s="7"/>
    </row>
    <row r="54" spans="2:9" ht="24.95" customHeight="1" x14ac:dyDescent="0.3">
      <c r="B54" s="5"/>
      <c r="C54" s="6"/>
      <c r="D54" s="5"/>
      <c r="E54" s="5"/>
      <c r="F54" s="5"/>
      <c r="G54" s="7"/>
      <c r="H54" s="8"/>
      <c r="I54" s="7"/>
    </row>
    <row r="55" spans="2:9" ht="24.95" customHeight="1" x14ac:dyDescent="0.3">
      <c r="B55" s="5"/>
      <c r="C55" s="6"/>
      <c r="D55" s="5"/>
      <c r="E55" s="5"/>
      <c r="F55" s="5"/>
      <c r="G55" s="7"/>
      <c r="H55" s="8"/>
      <c r="I55" s="7"/>
    </row>
    <row r="56" spans="2:9" ht="24.95" customHeight="1" x14ac:dyDescent="0.3">
      <c r="B56" s="5"/>
      <c r="C56" s="6"/>
      <c r="D56" s="5"/>
      <c r="E56" s="5"/>
      <c r="F56" s="5"/>
      <c r="G56" s="7"/>
      <c r="H56" s="8"/>
      <c r="I56" s="7"/>
    </row>
    <row r="57" spans="2:9" ht="24.95" customHeight="1" x14ac:dyDescent="0.3">
      <c r="B57" s="5"/>
      <c r="C57" s="6"/>
      <c r="D57" s="5"/>
      <c r="E57" s="5"/>
      <c r="F57" s="5"/>
      <c r="G57" s="7"/>
      <c r="H57" s="8"/>
      <c r="I57" s="7"/>
    </row>
    <row r="58" spans="2:9" ht="24.95" customHeight="1" x14ac:dyDescent="0.3">
      <c r="B58" s="5"/>
      <c r="C58" s="6"/>
      <c r="D58" s="5"/>
      <c r="E58" s="5"/>
      <c r="F58" s="5"/>
      <c r="G58" s="7"/>
      <c r="H58" s="8"/>
      <c r="I58" s="7"/>
    </row>
    <row r="59" spans="2:9" ht="24.95" customHeight="1" x14ac:dyDescent="0.3">
      <c r="B59" s="5"/>
      <c r="C59" s="6"/>
      <c r="D59" s="5"/>
      <c r="E59" s="5"/>
      <c r="F59" s="5"/>
      <c r="G59" s="7"/>
      <c r="H59" s="8"/>
      <c r="I59" s="7"/>
    </row>
    <row r="60" spans="2:9" ht="24.95" customHeight="1" x14ac:dyDescent="0.3">
      <c r="B60" s="5"/>
      <c r="C60" s="6"/>
      <c r="D60" s="5"/>
      <c r="E60" s="5"/>
      <c r="F60" s="5"/>
      <c r="G60" s="7"/>
      <c r="H60" s="8"/>
      <c r="I60" s="7"/>
    </row>
    <row r="61" spans="2:9" ht="24.95" customHeight="1" x14ac:dyDescent="0.3">
      <c r="B61" s="5"/>
      <c r="C61" s="6"/>
      <c r="D61" s="5"/>
      <c r="E61" s="5"/>
      <c r="F61" s="5"/>
      <c r="G61" s="7"/>
      <c r="H61" s="8"/>
      <c r="I61" s="7"/>
    </row>
    <row r="62" spans="2:9" ht="24.95" customHeight="1" x14ac:dyDescent="0.3">
      <c r="B62" s="5"/>
      <c r="C62" s="6"/>
      <c r="D62" s="5"/>
      <c r="E62" s="5"/>
      <c r="F62" s="5"/>
      <c r="G62" s="7"/>
      <c r="H62" s="8"/>
      <c r="I62" s="7"/>
    </row>
    <row r="63" spans="2:9" ht="24.95" customHeight="1" x14ac:dyDescent="0.3">
      <c r="B63" s="5"/>
      <c r="C63" s="6"/>
      <c r="D63" s="5"/>
      <c r="E63" s="5"/>
      <c r="F63" s="5"/>
      <c r="G63" s="7"/>
      <c r="H63" s="8"/>
      <c r="I63" s="7"/>
    </row>
    <row r="64" spans="2:9" ht="24.95" customHeight="1" x14ac:dyDescent="0.3">
      <c r="B64" s="5"/>
      <c r="C64" s="6"/>
      <c r="D64" s="5"/>
      <c r="E64" s="5"/>
      <c r="F64" s="5"/>
      <c r="G64" s="7"/>
      <c r="H64" s="8"/>
      <c r="I64" s="7"/>
    </row>
    <row r="65" spans="2:9" ht="24.95" customHeight="1" x14ac:dyDescent="0.3">
      <c r="B65" s="5"/>
      <c r="C65" s="6"/>
      <c r="D65" s="5"/>
      <c r="E65" s="5"/>
      <c r="F65" s="5"/>
      <c r="G65" s="7"/>
      <c r="H65" s="8"/>
      <c r="I65" s="7"/>
    </row>
    <row r="66" spans="2:9" ht="24.95" customHeight="1" x14ac:dyDescent="0.3">
      <c r="B66" s="5"/>
      <c r="C66" s="6"/>
      <c r="D66" s="5"/>
      <c r="E66" s="5"/>
      <c r="F66" s="5"/>
      <c r="G66" s="7"/>
      <c r="H66" s="8"/>
      <c r="I66" s="7"/>
    </row>
    <row r="67" spans="2:9" ht="24.95" customHeight="1" x14ac:dyDescent="0.3">
      <c r="B67" s="5"/>
      <c r="C67" s="6"/>
      <c r="D67" s="5"/>
      <c r="E67" s="5"/>
      <c r="F67" s="5"/>
      <c r="G67" s="7"/>
      <c r="H67" s="8"/>
      <c r="I67" s="7"/>
    </row>
    <row r="68" spans="2:9" ht="24.95" customHeight="1" x14ac:dyDescent="0.3">
      <c r="B68" s="5"/>
      <c r="C68" s="6"/>
      <c r="D68" s="5"/>
      <c r="E68" s="5"/>
      <c r="F68" s="5"/>
      <c r="G68" s="7"/>
      <c r="H68" s="8"/>
      <c r="I68" s="7"/>
    </row>
    <row r="69" spans="2:9" ht="24.95" customHeight="1" x14ac:dyDescent="0.3">
      <c r="B69" s="5"/>
      <c r="C69" s="6"/>
      <c r="D69" s="5"/>
      <c r="E69" s="5"/>
      <c r="F69" s="5"/>
      <c r="G69" s="7"/>
      <c r="H69" s="8"/>
      <c r="I69" s="7"/>
    </row>
    <row r="70" spans="2:9" ht="24.95" customHeight="1" x14ac:dyDescent="0.3">
      <c r="B70" s="5"/>
      <c r="C70" s="6"/>
      <c r="D70" s="5"/>
      <c r="E70" s="5"/>
      <c r="F70" s="5"/>
      <c r="G70" s="7"/>
      <c r="H70" s="8"/>
      <c r="I70" s="7"/>
    </row>
    <row r="71" spans="2:9" ht="24.95" customHeight="1" x14ac:dyDescent="0.3">
      <c r="B71" s="5"/>
      <c r="C71" s="6"/>
      <c r="D71" s="5"/>
      <c r="E71" s="5"/>
      <c r="F71" s="5"/>
      <c r="G71" s="7"/>
      <c r="H71" s="8"/>
      <c r="I71" s="7"/>
    </row>
    <row r="72" spans="2:9" ht="24.95" customHeight="1" x14ac:dyDescent="0.3">
      <c r="B72" s="5"/>
      <c r="C72" s="6"/>
      <c r="D72" s="5"/>
      <c r="E72" s="5"/>
      <c r="F72" s="5"/>
      <c r="G72" s="7"/>
      <c r="H72" s="8"/>
      <c r="I72" s="7"/>
    </row>
    <row r="73" spans="2:9" ht="24.95" customHeight="1" x14ac:dyDescent="0.3">
      <c r="B73" s="5"/>
      <c r="C73" s="6"/>
      <c r="D73" s="5"/>
      <c r="E73" s="5"/>
      <c r="F73" s="5"/>
      <c r="G73" s="7"/>
      <c r="H73" s="8"/>
      <c r="I73" s="7"/>
    </row>
    <row r="74" spans="2:9" ht="24.95" customHeight="1" x14ac:dyDescent="0.3">
      <c r="B74" s="5"/>
      <c r="C74" s="6"/>
      <c r="D74" s="5"/>
      <c r="E74" s="5"/>
      <c r="F74" s="5"/>
      <c r="G74" s="7"/>
      <c r="H74" s="8"/>
      <c r="I74" s="7"/>
    </row>
  </sheetData>
  <mergeCells count="1">
    <mergeCell ref="B2:D2"/>
  </mergeCells>
  <phoneticPr fontId="2" type="noConversion"/>
  <printOptions horizontalCentered="1" verticalCentered="1"/>
  <pageMargins left="0.59055118110236227" right="0.59055118110236227" top="0.78740157480314965" bottom="0.78740157480314965" header="0" footer="0"/>
  <pageSetup paperSize="9" scale="6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I74"/>
  <sheetViews>
    <sheetView showGridLines="0" showRowColHeaders="0" showZeros="0" workbookViewId="0">
      <selection activeCell="B5" sqref="B5"/>
    </sheetView>
  </sheetViews>
  <sheetFormatPr defaultColWidth="8.625" defaultRowHeight="24.95" customHeight="1" x14ac:dyDescent="0.3"/>
  <cols>
    <col min="1" max="1" width="2.5" style="12" customWidth="1"/>
    <col min="2" max="2" width="8.625" style="12" customWidth="1"/>
    <col min="3" max="3" width="13.125" style="12" customWidth="1"/>
    <col min="4" max="4" width="12.625" style="12" customWidth="1"/>
    <col min="5" max="5" width="18.625" style="12" customWidth="1"/>
    <col min="6" max="6" width="13.625" style="12" customWidth="1"/>
    <col min="7" max="9" width="17.625" style="12" customWidth="1"/>
    <col min="10" max="16384" width="8.625" style="12"/>
  </cols>
  <sheetData>
    <row r="1" spans="2:9" ht="11.25" customHeight="1" x14ac:dyDescent="0.3"/>
    <row r="2" spans="2:9" ht="60" customHeight="1" x14ac:dyDescent="0.3">
      <c r="B2" s="72" t="s">
        <v>51</v>
      </c>
      <c r="C2" s="72"/>
      <c r="D2" s="72"/>
    </row>
    <row r="3" spans="2:9" ht="20.100000000000001" customHeight="1" x14ac:dyDescent="0.3"/>
    <row r="4" spans="2:9" ht="24.95" customHeight="1" x14ac:dyDescent="0.3">
      <c r="B4" s="39" t="s">
        <v>43</v>
      </c>
      <c r="C4" s="39" t="s">
        <v>45</v>
      </c>
      <c r="D4" s="39" t="s">
        <v>47</v>
      </c>
      <c r="E4" s="39" t="s">
        <v>9</v>
      </c>
      <c r="F4" s="39" t="s">
        <v>11</v>
      </c>
      <c r="G4" s="39" t="s">
        <v>13</v>
      </c>
      <c r="H4" s="39" t="s">
        <v>96</v>
      </c>
      <c r="I4" s="39" t="s">
        <v>49</v>
      </c>
    </row>
    <row r="5" spans="2:9" ht="24.95" customHeight="1" x14ac:dyDescent="0.3">
      <c r="B5" s="2">
        <v>1</v>
      </c>
      <c r="C5" s="9">
        <v>45292</v>
      </c>
      <c r="D5" s="2" t="s">
        <v>0</v>
      </c>
      <c r="E5" s="2" t="s">
        <v>19</v>
      </c>
      <c r="F5" s="2" t="s">
        <v>35</v>
      </c>
      <c r="G5" s="69">
        <v>50000</v>
      </c>
      <c r="H5" s="11">
        <v>20</v>
      </c>
      <c r="I5" s="68">
        <f>G5*H5</f>
        <v>1000000</v>
      </c>
    </row>
    <row r="6" spans="2:9" ht="24.95" customHeight="1" x14ac:dyDescent="0.3">
      <c r="B6" s="2">
        <v>2</v>
      </c>
      <c r="C6" s="9">
        <v>45293</v>
      </c>
      <c r="D6" s="2" t="s">
        <v>1</v>
      </c>
      <c r="E6" s="2" t="s">
        <v>21</v>
      </c>
      <c r="F6" s="2" t="s">
        <v>35</v>
      </c>
      <c r="G6" s="69">
        <v>25000</v>
      </c>
      <c r="H6" s="11">
        <v>25</v>
      </c>
      <c r="I6" s="68">
        <f t="shared" ref="I6:I28" si="0">G6*H6</f>
        <v>625000</v>
      </c>
    </row>
    <row r="7" spans="2:9" ht="24.95" customHeight="1" x14ac:dyDescent="0.3">
      <c r="B7" s="2">
        <v>3</v>
      </c>
      <c r="C7" s="9">
        <v>45294</v>
      </c>
      <c r="D7" s="2" t="s">
        <v>2</v>
      </c>
      <c r="E7" s="2" t="s">
        <v>23</v>
      </c>
      <c r="F7" s="2" t="s">
        <v>35</v>
      </c>
      <c r="G7" s="69">
        <v>33000</v>
      </c>
      <c r="H7" s="11">
        <v>30</v>
      </c>
      <c r="I7" s="68">
        <f t="shared" si="0"/>
        <v>990000</v>
      </c>
    </row>
    <row r="8" spans="2:9" ht="24.95" customHeight="1" x14ac:dyDescent="0.3">
      <c r="B8" s="2">
        <v>4</v>
      </c>
      <c r="C8" s="9">
        <v>45295</v>
      </c>
      <c r="D8" s="2" t="s">
        <v>3</v>
      </c>
      <c r="E8" s="2" t="s">
        <v>25</v>
      </c>
      <c r="F8" s="2" t="s">
        <v>37</v>
      </c>
      <c r="G8" s="69">
        <v>20000</v>
      </c>
      <c r="H8" s="11">
        <v>15</v>
      </c>
      <c r="I8" s="68">
        <f t="shared" si="0"/>
        <v>300000</v>
      </c>
    </row>
    <row r="9" spans="2:9" ht="24.95" customHeight="1" x14ac:dyDescent="0.3">
      <c r="B9" s="2">
        <v>5</v>
      </c>
      <c r="C9" s="9">
        <v>45296</v>
      </c>
      <c r="D9" s="2" t="s">
        <v>4</v>
      </c>
      <c r="E9" s="2" t="s">
        <v>27</v>
      </c>
      <c r="F9" s="2" t="s">
        <v>35</v>
      </c>
      <c r="G9" s="69">
        <v>11000</v>
      </c>
      <c r="H9" s="11">
        <v>7</v>
      </c>
      <c r="I9" s="68">
        <f t="shared" si="0"/>
        <v>77000</v>
      </c>
    </row>
    <row r="10" spans="2:9" ht="24.95" customHeight="1" x14ac:dyDescent="0.3">
      <c r="B10" s="2">
        <v>6</v>
      </c>
      <c r="C10" s="9">
        <v>45297</v>
      </c>
      <c r="D10" s="2" t="s">
        <v>5</v>
      </c>
      <c r="E10" s="2" t="s">
        <v>29</v>
      </c>
      <c r="F10" s="2" t="s">
        <v>39</v>
      </c>
      <c r="G10" s="69">
        <v>55000</v>
      </c>
      <c r="H10" s="11">
        <v>7</v>
      </c>
      <c r="I10" s="68">
        <f t="shared" si="0"/>
        <v>385000</v>
      </c>
    </row>
    <row r="11" spans="2:9" ht="24.95" customHeight="1" x14ac:dyDescent="0.3">
      <c r="B11" s="2">
        <v>7</v>
      </c>
      <c r="C11" s="9">
        <v>45298</v>
      </c>
      <c r="D11" s="2" t="s">
        <v>6</v>
      </c>
      <c r="E11" s="2" t="s">
        <v>31</v>
      </c>
      <c r="F11" s="2" t="s">
        <v>37</v>
      </c>
      <c r="G11" s="69">
        <v>23000</v>
      </c>
      <c r="H11" s="11">
        <v>10</v>
      </c>
      <c r="I11" s="68">
        <f t="shared" si="0"/>
        <v>230000</v>
      </c>
    </row>
    <row r="12" spans="2:9" ht="24.95" customHeight="1" x14ac:dyDescent="0.3">
      <c r="B12" s="2">
        <v>8</v>
      </c>
      <c r="C12" s="9">
        <v>45299</v>
      </c>
      <c r="D12" s="2" t="s">
        <v>7</v>
      </c>
      <c r="E12" s="2" t="s">
        <v>33</v>
      </c>
      <c r="F12" s="2" t="s">
        <v>37</v>
      </c>
      <c r="G12" s="69">
        <v>15000</v>
      </c>
      <c r="H12" s="11">
        <v>5</v>
      </c>
      <c r="I12" s="68">
        <f t="shared" si="0"/>
        <v>75000</v>
      </c>
    </row>
    <row r="13" spans="2:9" ht="24.95" customHeight="1" x14ac:dyDescent="0.3">
      <c r="B13" s="2"/>
      <c r="C13" s="9"/>
      <c r="D13" s="2"/>
      <c r="E13" s="2"/>
      <c r="F13" s="2"/>
      <c r="G13" s="69"/>
      <c r="H13" s="11"/>
      <c r="I13" s="68">
        <f t="shared" si="0"/>
        <v>0</v>
      </c>
    </row>
    <row r="14" spans="2:9" ht="24.95" customHeight="1" x14ac:dyDescent="0.3">
      <c r="B14" s="2"/>
      <c r="C14" s="9"/>
      <c r="D14" s="2"/>
      <c r="E14" s="2"/>
      <c r="F14" s="2"/>
      <c r="G14" s="69"/>
      <c r="H14" s="11"/>
      <c r="I14" s="68">
        <f t="shared" si="0"/>
        <v>0</v>
      </c>
    </row>
    <row r="15" spans="2:9" ht="24.95" customHeight="1" x14ac:dyDescent="0.3">
      <c r="B15" s="2"/>
      <c r="C15" s="9"/>
      <c r="D15" s="2"/>
      <c r="E15" s="2"/>
      <c r="F15" s="2"/>
      <c r="G15" s="69"/>
      <c r="H15" s="11"/>
      <c r="I15" s="68">
        <f t="shared" si="0"/>
        <v>0</v>
      </c>
    </row>
    <row r="16" spans="2:9" ht="24.95" customHeight="1" x14ac:dyDescent="0.3">
      <c r="B16" s="2"/>
      <c r="C16" s="9"/>
      <c r="D16" s="2"/>
      <c r="E16" s="2"/>
      <c r="F16" s="2"/>
      <c r="G16" s="69"/>
      <c r="H16" s="11"/>
      <c r="I16" s="68">
        <f t="shared" si="0"/>
        <v>0</v>
      </c>
    </row>
    <row r="17" spans="2:9" ht="24.95" customHeight="1" x14ac:dyDescent="0.3">
      <c r="B17" s="2"/>
      <c r="C17" s="9"/>
      <c r="D17" s="2"/>
      <c r="E17" s="2"/>
      <c r="F17" s="2"/>
      <c r="G17" s="69"/>
      <c r="H17" s="11"/>
      <c r="I17" s="68">
        <f t="shared" si="0"/>
        <v>0</v>
      </c>
    </row>
    <row r="18" spans="2:9" ht="24.95" customHeight="1" x14ac:dyDescent="0.3">
      <c r="B18" s="2"/>
      <c r="C18" s="9"/>
      <c r="D18" s="2"/>
      <c r="E18" s="2"/>
      <c r="F18" s="2"/>
      <c r="G18" s="69"/>
      <c r="H18" s="11"/>
      <c r="I18" s="68">
        <f t="shared" si="0"/>
        <v>0</v>
      </c>
    </row>
    <row r="19" spans="2:9" ht="24.95" customHeight="1" x14ac:dyDescent="0.3">
      <c r="B19" s="2"/>
      <c r="C19" s="9"/>
      <c r="D19" s="2"/>
      <c r="E19" s="2"/>
      <c r="F19" s="2"/>
      <c r="G19" s="69"/>
      <c r="H19" s="11"/>
      <c r="I19" s="68">
        <f t="shared" si="0"/>
        <v>0</v>
      </c>
    </row>
    <row r="20" spans="2:9" ht="24.95" customHeight="1" x14ac:dyDescent="0.3">
      <c r="B20" s="2"/>
      <c r="C20" s="9"/>
      <c r="D20" s="2"/>
      <c r="E20" s="2"/>
      <c r="F20" s="2"/>
      <c r="G20" s="69"/>
      <c r="H20" s="11"/>
      <c r="I20" s="68">
        <f t="shared" si="0"/>
        <v>0</v>
      </c>
    </row>
    <row r="21" spans="2:9" ht="24.95" customHeight="1" x14ac:dyDescent="0.3">
      <c r="B21" s="2"/>
      <c r="C21" s="9"/>
      <c r="D21" s="2"/>
      <c r="E21" s="2"/>
      <c r="F21" s="2"/>
      <c r="G21" s="69"/>
      <c r="H21" s="11"/>
      <c r="I21" s="68">
        <f t="shared" si="0"/>
        <v>0</v>
      </c>
    </row>
    <row r="22" spans="2:9" ht="24.95" customHeight="1" x14ac:dyDescent="0.3">
      <c r="B22" s="2"/>
      <c r="C22" s="9"/>
      <c r="D22" s="2"/>
      <c r="E22" s="2"/>
      <c r="F22" s="2"/>
      <c r="G22" s="69"/>
      <c r="H22" s="11"/>
      <c r="I22" s="68">
        <f t="shared" si="0"/>
        <v>0</v>
      </c>
    </row>
    <row r="23" spans="2:9" ht="24.95" customHeight="1" x14ac:dyDescent="0.3">
      <c r="B23" s="2"/>
      <c r="C23" s="9"/>
      <c r="D23" s="2"/>
      <c r="E23" s="2"/>
      <c r="F23" s="2"/>
      <c r="G23" s="69"/>
      <c r="H23" s="11"/>
      <c r="I23" s="68">
        <f t="shared" si="0"/>
        <v>0</v>
      </c>
    </row>
    <row r="24" spans="2:9" ht="24.95" customHeight="1" x14ac:dyDescent="0.3">
      <c r="B24" s="2"/>
      <c r="C24" s="9"/>
      <c r="D24" s="2"/>
      <c r="E24" s="2"/>
      <c r="F24" s="2"/>
      <c r="G24" s="69"/>
      <c r="H24" s="11"/>
      <c r="I24" s="68">
        <f t="shared" si="0"/>
        <v>0</v>
      </c>
    </row>
    <row r="25" spans="2:9" ht="24.95" customHeight="1" x14ac:dyDescent="0.3">
      <c r="B25" s="2"/>
      <c r="C25" s="9"/>
      <c r="D25" s="2"/>
      <c r="E25" s="2"/>
      <c r="F25" s="2"/>
      <c r="G25" s="69"/>
      <c r="H25" s="11"/>
      <c r="I25" s="68">
        <f t="shared" si="0"/>
        <v>0</v>
      </c>
    </row>
    <row r="26" spans="2:9" ht="24.95" customHeight="1" x14ac:dyDescent="0.3">
      <c r="B26" s="2"/>
      <c r="C26" s="9"/>
      <c r="D26" s="2"/>
      <c r="E26" s="2"/>
      <c r="F26" s="2"/>
      <c r="G26" s="69"/>
      <c r="H26" s="11"/>
      <c r="I26" s="68">
        <f t="shared" si="0"/>
        <v>0</v>
      </c>
    </row>
    <row r="27" spans="2:9" ht="24.95" customHeight="1" x14ac:dyDescent="0.3">
      <c r="B27" s="2"/>
      <c r="C27" s="9"/>
      <c r="D27" s="2"/>
      <c r="E27" s="2"/>
      <c r="F27" s="2"/>
      <c r="G27" s="69"/>
      <c r="H27" s="11"/>
      <c r="I27" s="68">
        <f t="shared" si="0"/>
        <v>0</v>
      </c>
    </row>
    <row r="28" spans="2:9" ht="24.95" customHeight="1" x14ac:dyDescent="0.3">
      <c r="B28" s="2"/>
      <c r="C28" s="9"/>
      <c r="D28" s="2"/>
      <c r="E28" s="2"/>
      <c r="F28" s="2"/>
      <c r="G28" s="69"/>
      <c r="H28" s="11"/>
      <c r="I28" s="68">
        <f t="shared" si="0"/>
        <v>0</v>
      </c>
    </row>
    <row r="29" spans="2:9" ht="24.95" customHeight="1" x14ac:dyDescent="0.3">
      <c r="B29" s="5"/>
      <c r="C29" s="6"/>
      <c r="D29" s="5"/>
      <c r="E29" s="5"/>
      <c r="F29" s="5"/>
      <c r="G29" s="7"/>
      <c r="H29" s="8"/>
      <c r="I29" s="7"/>
    </row>
    <row r="30" spans="2:9" ht="24.95" customHeight="1" x14ac:dyDescent="0.3">
      <c r="B30" s="5"/>
      <c r="C30" s="6"/>
      <c r="D30" s="5"/>
      <c r="E30" s="5"/>
      <c r="F30" s="5"/>
      <c r="G30" s="7"/>
      <c r="H30" s="8"/>
      <c r="I30" s="7"/>
    </row>
    <row r="31" spans="2:9" ht="24.95" customHeight="1" x14ac:dyDescent="0.3">
      <c r="B31" s="5"/>
      <c r="C31" s="6"/>
      <c r="D31" s="5"/>
      <c r="E31" s="5"/>
      <c r="F31" s="5"/>
      <c r="G31" s="7"/>
      <c r="H31" s="8"/>
      <c r="I31" s="7"/>
    </row>
    <row r="32" spans="2:9" ht="24.95" customHeight="1" x14ac:dyDescent="0.3">
      <c r="B32" s="5"/>
      <c r="C32" s="6"/>
      <c r="D32" s="5"/>
      <c r="E32" s="5"/>
      <c r="F32" s="5"/>
      <c r="G32" s="7"/>
      <c r="H32" s="8"/>
      <c r="I32" s="7"/>
    </row>
    <row r="33" spans="2:9" ht="24.95" customHeight="1" x14ac:dyDescent="0.3">
      <c r="B33" s="5"/>
      <c r="C33" s="6"/>
      <c r="D33" s="5"/>
      <c r="E33" s="5"/>
      <c r="F33" s="5"/>
      <c r="G33" s="7"/>
      <c r="H33" s="8"/>
      <c r="I33" s="7"/>
    </row>
    <row r="34" spans="2:9" ht="24.95" customHeight="1" x14ac:dyDescent="0.3">
      <c r="B34" s="5"/>
      <c r="C34" s="6"/>
      <c r="D34" s="5"/>
      <c r="E34" s="5"/>
      <c r="F34" s="5"/>
      <c r="G34" s="7"/>
      <c r="H34" s="8"/>
      <c r="I34" s="7"/>
    </row>
    <row r="35" spans="2:9" ht="24.95" customHeight="1" x14ac:dyDescent="0.3">
      <c r="B35" s="5"/>
      <c r="C35" s="6"/>
      <c r="D35" s="5"/>
      <c r="E35" s="5"/>
      <c r="F35" s="5"/>
      <c r="G35" s="7"/>
      <c r="H35" s="8"/>
      <c r="I35" s="7"/>
    </row>
    <row r="36" spans="2:9" ht="24.95" customHeight="1" x14ac:dyDescent="0.3">
      <c r="B36" s="5"/>
      <c r="C36" s="6"/>
      <c r="D36" s="5"/>
      <c r="E36" s="5"/>
      <c r="F36" s="5"/>
      <c r="G36" s="7"/>
      <c r="H36" s="8"/>
      <c r="I36" s="7"/>
    </row>
    <row r="37" spans="2:9" ht="24.95" customHeight="1" x14ac:dyDescent="0.3">
      <c r="B37" s="5"/>
      <c r="C37" s="6"/>
      <c r="D37" s="5"/>
      <c r="E37" s="5"/>
      <c r="F37" s="5"/>
      <c r="G37" s="7"/>
      <c r="H37" s="8"/>
      <c r="I37" s="7"/>
    </row>
    <row r="38" spans="2:9" ht="24.95" customHeight="1" x14ac:dyDescent="0.3">
      <c r="B38" s="5"/>
      <c r="C38" s="6"/>
      <c r="D38" s="5"/>
      <c r="E38" s="5"/>
      <c r="F38" s="5"/>
      <c r="G38" s="7"/>
      <c r="H38" s="8"/>
      <c r="I38" s="7"/>
    </row>
    <row r="39" spans="2:9" ht="24.95" customHeight="1" x14ac:dyDescent="0.3">
      <c r="B39" s="5"/>
      <c r="C39" s="6"/>
      <c r="D39" s="5"/>
      <c r="E39" s="5"/>
      <c r="F39" s="5"/>
      <c r="G39" s="7"/>
      <c r="H39" s="8"/>
      <c r="I39" s="7"/>
    </row>
    <row r="40" spans="2:9" ht="24.95" customHeight="1" x14ac:dyDescent="0.3">
      <c r="B40" s="5"/>
      <c r="C40" s="6"/>
      <c r="D40" s="5"/>
      <c r="E40" s="5"/>
      <c r="F40" s="5"/>
      <c r="G40" s="7"/>
      <c r="H40" s="8"/>
      <c r="I40" s="7"/>
    </row>
    <row r="41" spans="2:9" ht="24.95" customHeight="1" x14ac:dyDescent="0.3">
      <c r="B41" s="5"/>
      <c r="C41" s="6"/>
      <c r="D41" s="5"/>
      <c r="E41" s="5"/>
      <c r="F41" s="5"/>
      <c r="G41" s="7"/>
      <c r="H41" s="8"/>
      <c r="I41" s="7"/>
    </row>
    <row r="42" spans="2:9" ht="24.95" customHeight="1" x14ac:dyDescent="0.3">
      <c r="B42" s="5"/>
      <c r="C42" s="6"/>
      <c r="D42" s="5"/>
      <c r="E42" s="5"/>
      <c r="F42" s="5"/>
      <c r="G42" s="7"/>
      <c r="H42" s="8"/>
      <c r="I42" s="7"/>
    </row>
    <row r="43" spans="2:9" ht="24.95" customHeight="1" x14ac:dyDescent="0.3">
      <c r="B43" s="5"/>
      <c r="C43" s="6"/>
      <c r="D43" s="5"/>
      <c r="E43" s="5"/>
      <c r="F43" s="5"/>
      <c r="G43" s="7"/>
      <c r="H43" s="8"/>
      <c r="I43" s="7"/>
    </row>
    <row r="44" spans="2:9" ht="24.95" customHeight="1" x14ac:dyDescent="0.3">
      <c r="B44" s="5"/>
      <c r="C44" s="6"/>
      <c r="D44" s="5"/>
      <c r="E44" s="5"/>
      <c r="F44" s="5"/>
      <c r="G44" s="7"/>
      <c r="H44" s="8"/>
      <c r="I44" s="7"/>
    </row>
    <row r="45" spans="2:9" ht="24.95" customHeight="1" x14ac:dyDescent="0.3">
      <c r="B45" s="5"/>
      <c r="C45" s="6"/>
      <c r="D45" s="5"/>
      <c r="E45" s="5"/>
      <c r="F45" s="5"/>
      <c r="G45" s="7"/>
      <c r="H45" s="8"/>
      <c r="I45" s="7"/>
    </row>
    <row r="46" spans="2:9" ht="24.95" customHeight="1" x14ac:dyDescent="0.3">
      <c r="B46" s="5"/>
      <c r="C46" s="6"/>
      <c r="D46" s="5"/>
      <c r="E46" s="5"/>
      <c r="F46" s="5"/>
      <c r="G46" s="7"/>
      <c r="H46" s="8"/>
      <c r="I46" s="7"/>
    </row>
    <row r="47" spans="2:9" ht="24.95" customHeight="1" x14ac:dyDescent="0.3">
      <c r="B47" s="5"/>
      <c r="C47" s="6"/>
      <c r="D47" s="5"/>
      <c r="E47" s="5"/>
      <c r="F47" s="5"/>
      <c r="G47" s="7"/>
      <c r="H47" s="8"/>
      <c r="I47" s="7"/>
    </row>
    <row r="48" spans="2:9" ht="24.95" customHeight="1" x14ac:dyDescent="0.3">
      <c r="B48" s="5"/>
      <c r="C48" s="6"/>
      <c r="D48" s="5"/>
      <c r="E48" s="5"/>
      <c r="F48" s="5"/>
      <c r="G48" s="7"/>
      <c r="H48" s="8"/>
      <c r="I48" s="7"/>
    </row>
    <row r="49" spans="2:9" ht="24.95" customHeight="1" x14ac:dyDescent="0.3">
      <c r="B49" s="5"/>
      <c r="C49" s="6"/>
      <c r="D49" s="5"/>
      <c r="E49" s="5"/>
      <c r="F49" s="5"/>
      <c r="G49" s="7"/>
      <c r="H49" s="8"/>
      <c r="I49" s="7"/>
    </row>
    <row r="50" spans="2:9" ht="24.95" customHeight="1" x14ac:dyDescent="0.3">
      <c r="B50" s="5"/>
      <c r="C50" s="6"/>
      <c r="D50" s="5"/>
      <c r="E50" s="5"/>
      <c r="F50" s="5"/>
      <c r="G50" s="7"/>
      <c r="H50" s="8"/>
      <c r="I50" s="7"/>
    </row>
    <row r="51" spans="2:9" ht="24.95" customHeight="1" x14ac:dyDescent="0.3">
      <c r="B51" s="5"/>
      <c r="C51" s="6"/>
      <c r="D51" s="5"/>
      <c r="E51" s="5"/>
      <c r="F51" s="5"/>
      <c r="G51" s="7"/>
      <c r="H51" s="8"/>
      <c r="I51" s="7"/>
    </row>
    <row r="52" spans="2:9" ht="24.95" customHeight="1" x14ac:dyDescent="0.3">
      <c r="B52" s="5"/>
      <c r="C52" s="6"/>
      <c r="D52" s="5"/>
      <c r="E52" s="5"/>
      <c r="F52" s="5"/>
      <c r="G52" s="7"/>
      <c r="H52" s="8"/>
      <c r="I52" s="7"/>
    </row>
    <row r="53" spans="2:9" ht="24.95" customHeight="1" x14ac:dyDescent="0.3">
      <c r="B53" s="5"/>
      <c r="C53" s="6"/>
      <c r="D53" s="5"/>
      <c r="E53" s="5"/>
      <c r="F53" s="5"/>
      <c r="G53" s="7"/>
      <c r="H53" s="8"/>
      <c r="I53" s="7"/>
    </row>
    <row r="54" spans="2:9" ht="24.95" customHeight="1" x14ac:dyDescent="0.3">
      <c r="B54" s="5"/>
      <c r="C54" s="6"/>
      <c r="D54" s="5"/>
      <c r="E54" s="5"/>
      <c r="F54" s="5"/>
      <c r="G54" s="7"/>
      <c r="H54" s="8"/>
      <c r="I54" s="7"/>
    </row>
    <row r="55" spans="2:9" ht="24.95" customHeight="1" x14ac:dyDescent="0.3">
      <c r="B55" s="5"/>
      <c r="C55" s="6"/>
      <c r="D55" s="5"/>
      <c r="E55" s="5"/>
      <c r="F55" s="5"/>
      <c r="G55" s="7"/>
      <c r="H55" s="5"/>
      <c r="I55" s="7"/>
    </row>
    <row r="56" spans="2:9" ht="24.95" customHeight="1" x14ac:dyDescent="0.3">
      <c r="B56" s="5"/>
      <c r="C56" s="6"/>
      <c r="D56" s="5"/>
      <c r="E56" s="5"/>
      <c r="F56" s="5"/>
      <c r="G56" s="7"/>
      <c r="H56" s="5"/>
      <c r="I56" s="7"/>
    </row>
    <row r="57" spans="2:9" ht="24.95" customHeight="1" x14ac:dyDescent="0.3">
      <c r="B57" s="5"/>
      <c r="C57" s="6"/>
      <c r="D57" s="5"/>
      <c r="E57" s="5"/>
      <c r="F57" s="5"/>
      <c r="G57" s="7"/>
      <c r="H57" s="5"/>
      <c r="I57" s="7"/>
    </row>
    <row r="58" spans="2:9" ht="24.95" customHeight="1" x14ac:dyDescent="0.3">
      <c r="B58" s="5"/>
      <c r="C58" s="6"/>
      <c r="D58" s="5"/>
      <c r="E58" s="5"/>
      <c r="F58" s="5"/>
      <c r="G58" s="7"/>
      <c r="H58" s="5"/>
      <c r="I58" s="7"/>
    </row>
    <row r="59" spans="2:9" ht="24.95" customHeight="1" x14ac:dyDescent="0.3">
      <c r="B59" s="5"/>
      <c r="C59" s="6"/>
      <c r="D59" s="5"/>
      <c r="E59" s="5"/>
      <c r="F59" s="5"/>
      <c r="G59" s="7"/>
      <c r="H59" s="5"/>
      <c r="I59" s="7"/>
    </row>
    <row r="60" spans="2:9" ht="24.95" customHeight="1" x14ac:dyDescent="0.3">
      <c r="B60" s="5"/>
      <c r="C60" s="6"/>
      <c r="D60" s="5"/>
      <c r="E60" s="5"/>
      <c r="F60" s="5"/>
      <c r="G60" s="7"/>
      <c r="H60" s="5"/>
      <c r="I60" s="7"/>
    </row>
    <row r="61" spans="2:9" ht="24.95" customHeight="1" x14ac:dyDescent="0.3">
      <c r="B61" s="5"/>
      <c r="C61" s="6"/>
      <c r="D61" s="5"/>
      <c r="E61" s="5"/>
      <c r="F61" s="5"/>
      <c r="G61" s="7"/>
      <c r="H61" s="5"/>
      <c r="I61" s="7"/>
    </row>
    <row r="62" spans="2:9" ht="24.95" customHeight="1" x14ac:dyDescent="0.3">
      <c r="B62" s="5"/>
      <c r="C62" s="6"/>
      <c r="D62" s="5"/>
      <c r="E62" s="5"/>
      <c r="F62" s="5"/>
      <c r="G62" s="7"/>
      <c r="H62" s="5"/>
      <c r="I62" s="7"/>
    </row>
    <row r="63" spans="2:9" ht="24.95" customHeight="1" x14ac:dyDescent="0.3">
      <c r="B63" s="5"/>
      <c r="C63" s="6"/>
      <c r="D63" s="5"/>
      <c r="E63" s="5"/>
      <c r="F63" s="5"/>
      <c r="G63" s="7"/>
      <c r="H63" s="5"/>
      <c r="I63" s="7"/>
    </row>
    <row r="64" spans="2:9" ht="24.95" customHeight="1" x14ac:dyDescent="0.3">
      <c r="B64" s="5"/>
      <c r="C64" s="6"/>
      <c r="D64" s="5"/>
      <c r="E64" s="5"/>
      <c r="F64" s="5"/>
      <c r="G64" s="7"/>
      <c r="H64" s="5"/>
      <c r="I64" s="7"/>
    </row>
    <row r="65" spans="2:9" ht="24.95" customHeight="1" x14ac:dyDescent="0.3">
      <c r="B65" s="5"/>
      <c r="C65" s="6"/>
      <c r="D65" s="5"/>
      <c r="E65" s="5"/>
      <c r="F65" s="5"/>
      <c r="G65" s="7"/>
      <c r="H65" s="5"/>
      <c r="I65" s="7"/>
    </row>
    <row r="66" spans="2:9" ht="24.95" customHeight="1" x14ac:dyDescent="0.3">
      <c r="B66" s="5"/>
      <c r="C66" s="6"/>
      <c r="D66" s="5"/>
      <c r="E66" s="5"/>
      <c r="F66" s="5"/>
      <c r="G66" s="7"/>
      <c r="H66" s="5"/>
      <c r="I66" s="7"/>
    </row>
    <row r="67" spans="2:9" ht="24.95" customHeight="1" x14ac:dyDescent="0.3">
      <c r="B67" s="5"/>
      <c r="C67" s="6"/>
      <c r="D67" s="5"/>
      <c r="E67" s="5"/>
      <c r="F67" s="5"/>
      <c r="G67" s="7"/>
      <c r="H67" s="5"/>
      <c r="I67" s="7"/>
    </row>
    <row r="68" spans="2:9" ht="24.95" customHeight="1" x14ac:dyDescent="0.3">
      <c r="B68" s="5"/>
      <c r="C68" s="6"/>
      <c r="D68" s="5"/>
      <c r="E68" s="5"/>
      <c r="F68" s="5"/>
      <c r="G68" s="7"/>
      <c r="H68" s="5"/>
      <c r="I68" s="7"/>
    </row>
    <row r="69" spans="2:9" ht="24.95" customHeight="1" x14ac:dyDescent="0.3">
      <c r="B69" s="5"/>
      <c r="C69" s="6"/>
      <c r="D69" s="5"/>
      <c r="E69" s="5"/>
      <c r="F69" s="5"/>
      <c r="G69" s="7"/>
      <c r="H69" s="5"/>
      <c r="I69" s="7"/>
    </row>
    <row r="70" spans="2:9" ht="24.95" customHeight="1" x14ac:dyDescent="0.3">
      <c r="B70" s="5"/>
      <c r="C70" s="6"/>
      <c r="D70" s="5"/>
      <c r="E70" s="5"/>
      <c r="F70" s="5"/>
      <c r="G70" s="7"/>
      <c r="H70" s="5"/>
      <c r="I70" s="7"/>
    </row>
    <row r="71" spans="2:9" ht="24.95" customHeight="1" x14ac:dyDescent="0.3">
      <c r="B71" s="5"/>
      <c r="C71" s="6"/>
      <c r="D71" s="5"/>
      <c r="E71" s="5"/>
      <c r="F71" s="5"/>
      <c r="G71" s="7"/>
      <c r="H71" s="5"/>
      <c r="I71" s="7"/>
    </row>
    <row r="72" spans="2:9" ht="24.95" customHeight="1" x14ac:dyDescent="0.3">
      <c r="B72" s="5"/>
      <c r="C72" s="6"/>
      <c r="D72" s="5"/>
      <c r="E72" s="5"/>
      <c r="F72" s="5"/>
      <c r="G72" s="7"/>
      <c r="H72" s="5"/>
      <c r="I72" s="7"/>
    </row>
    <row r="73" spans="2:9" ht="24.95" customHeight="1" x14ac:dyDescent="0.3">
      <c r="B73" s="5"/>
      <c r="C73" s="6"/>
      <c r="D73" s="5"/>
      <c r="E73" s="5"/>
      <c r="F73" s="5"/>
      <c r="G73" s="7"/>
      <c r="H73" s="5"/>
      <c r="I73" s="7"/>
    </row>
    <row r="74" spans="2:9" ht="24.95" customHeight="1" x14ac:dyDescent="0.3">
      <c r="B74" s="5"/>
      <c r="C74" s="6"/>
      <c r="D74" s="5"/>
      <c r="E74" s="5"/>
      <c r="F74" s="5"/>
      <c r="G74" s="7"/>
      <c r="H74" s="5"/>
      <c r="I74" s="7"/>
    </row>
  </sheetData>
  <mergeCells count="1">
    <mergeCell ref="B2:D2"/>
  </mergeCells>
  <phoneticPr fontId="2" type="noConversion"/>
  <printOptions horizontalCentered="1" verticalCentered="1"/>
  <pageMargins left="0.59055118110236227" right="0.59055118110236227" top="0.78740157480314965" bottom="0.78740157480314965" header="0" footer="0"/>
  <pageSetup paperSize="9" scale="6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40"/>
  <sheetViews>
    <sheetView showGridLines="0" showRowColHeaders="0" showZeros="0" zoomScaleNormal="100" workbookViewId="0">
      <selection activeCell="B2" sqref="B2:D2"/>
    </sheetView>
  </sheetViews>
  <sheetFormatPr defaultColWidth="8.875" defaultRowHeight="24.95" customHeight="1" x14ac:dyDescent="0.3"/>
  <cols>
    <col min="1" max="1" width="2.5" style="1" customWidth="1"/>
    <col min="2" max="2" width="20.625" style="1" customWidth="1"/>
    <col min="3" max="3" width="5.625" style="1" customWidth="1"/>
    <col min="4" max="4" width="18.625" style="1" customWidth="1"/>
    <col min="5" max="5" width="7.625" style="1" customWidth="1"/>
    <col min="6" max="6" width="18.625" style="1" customWidth="1"/>
    <col min="7" max="7" width="5.625" style="1" customWidth="1"/>
    <col min="8" max="8" width="18.625" style="1" customWidth="1"/>
    <col min="9" max="9" width="23.625" style="1" customWidth="1"/>
    <col min="10" max="10" width="7.625" style="1" customWidth="1"/>
    <col min="11" max="11" width="20.625" style="1" customWidth="1"/>
    <col min="12" max="12" width="5.625" style="1" customWidth="1"/>
    <col min="13" max="13" width="14.375" style="1" customWidth="1"/>
    <col min="14" max="14" width="14.875" style="1" customWidth="1"/>
    <col min="15" max="15" width="18.375" style="1" customWidth="1"/>
    <col min="16" max="16" width="21.75" style="1" customWidth="1"/>
    <col min="17" max="16384" width="8.875" style="1"/>
  </cols>
  <sheetData>
    <row r="1" spans="2:16" ht="11.25" customHeight="1" x14ac:dyDescent="0.3"/>
    <row r="2" spans="2:16" ht="60" customHeight="1" x14ac:dyDescent="0.3">
      <c r="B2" s="72" t="s">
        <v>89</v>
      </c>
      <c r="C2" s="72"/>
      <c r="D2" s="72"/>
      <c r="E2" s="13"/>
    </row>
    <row r="3" spans="2:16" ht="20.100000000000001" customHeight="1" x14ac:dyDescent="0.3">
      <c r="E3" s="40">
        <f>IF(MONTH($C$4)=1,31,IF(AND(MONTH($C$4)=2,YEAR($C$4)=2024),29,IF(MONTH($C$4)=2,28,IF(MONTH($C$4)=3,31,IF(MONTH($C$4)=4,30,IF(MONTH($C$4)=5,31,IF(MONTH($C$4)=6,30,IF(MONTH($C$4)=7,31,IF(MONTH($C$4)=8,31,IF(MONTH($C$4)=9,30,IF(MONTH($C$4)=10,31,IF(MONTH($C$4)=11,30,IF(MONTH($C$4)=12,31,"")))))))))))
))</f>
        <v>31</v>
      </c>
    </row>
    <row r="4" spans="2:16" ht="24.95" customHeight="1" x14ac:dyDescent="0.3">
      <c r="B4" s="41" t="s">
        <v>85</v>
      </c>
      <c r="C4" s="84">
        <f>대시보드!C3</f>
        <v>45292</v>
      </c>
      <c r="D4" s="84"/>
      <c r="E4" s="38" t="s">
        <v>86</v>
      </c>
      <c r="F4" s="45">
        <f>C4</f>
        <v>45292</v>
      </c>
      <c r="H4" s="38" t="s">
        <v>87</v>
      </c>
      <c r="I4" s="44">
        <f>F4+E3-1</f>
        <v>45322</v>
      </c>
    </row>
    <row r="5" spans="2:16" ht="25.5" customHeight="1" thickBot="1" x14ac:dyDescent="0.35">
      <c r="B5" s="38"/>
      <c r="C5" s="59"/>
      <c r="D5" s="59"/>
      <c r="E5" s="47"/>
      <c r="F5" s="38"/>
      <c r="G5" s="57"/>
      <c r="H5" s="57"/>
      <c r="I5" s="58"/>
    </row>
    <row r="6" spans="2:16" ht="25.5" customHeight="1" x14ac:dyDescent="0.3">
      <c r="B6" s="63" t="s">
        <v>68</v>
      </c>
      <c r="C6" s="82" t="s">
        <v>81</v>
      </c>
      <c r="D6" s="82"/>
      <c r="E6" s="82" t="s">
        <v>56</v>
      </c>
      <c r="F6" s="82"/>
      <c r="G6" s="82" t="s">
        <v>57</v>
      </c>
      <c r="H6" s="82"/>
      <c r="I6" s="63" t="s">
        <v>88</v>
      </c>
      <c r="J6" s="82" t="s">
        <v>90</v>
      </c>
      <c r="K6" s="82"/>
    </row>
    <row r="7" spans="2:16" ht="24.95" customHeight="1" x14ac:dyDescent="0.3">
      <c r="B7" s="60">
        <f>SUM(품목정보!$I$5:$I$24)</f>
        <v>6938000</v>
      </c>
      <c r="C7" s="83">
        <f>INDEX(품목정보!$B$5:$L$24, MATCH('데이터 통계'!$E$7,품목정보!$C$5:$C$24,0),7)</f>
        <v>25</v>
      </c>
      <c r="D7" s="83"/>
      <c r="E7" s="106" t="str">
        <f>대시보드!C9</f>
        <v>남색 면바지</v>
      </c>
      <c r="F7" s="106"/>
      <c r="G7" s="105">
        <f>INDEX(품목정보!$B$5:$L$24, MATCH('데이터 통계'!$E$7,품목정보!$C$5:$C$24,0),11)</f>
        <v>0.625</v>
      </c>
      <c r="H7" s="105"/>
      <c r="I7" s="46" t="str">
        <f>INDEX(품목정보!$B$5:$L$24, MATCH('데이터 통계'!$E$7,품목정보!$C$5:$C$24,0),10)</f>
        <v>재주문 필요</v>
      </c>
      <c r="J7" s="83">
        <f>SUM(품목정보!$H$5:$H$24)</f>
        <v>221</v>
      </c>
      <c r="K7" s="83"/>
    </row>
    <row r="8" spans="2:16" ht="3" customHeight="1" x14ac:dyDescent="0.3">
      <c r="B8" s="66"/>
      <c r="C8" s="70"/>
      <c r="D8" s="70"/>
      <c r="E8" s="71"/>
      <c r="F8" s="71"/>
      <c r="G8" s="67"/>
      <c r="H8" s="67"/>
      <c r="I8" s="67"/>
      <c r="J8" s="70"/>
      <c r="K8" s="70"/>
    </row>
    <row r="9" spans="2:16" ht="3" customHeight="1" x14ac:dyDescent="0.3">
      <c r="B9" s="60"/>
      <c r="C9" s="61"/>
      <c r="D9" s="61"/>
      <c r="E9" s="62"/>
      <c r="F9" s="62"/>
      <c r="G9" s="46"/>
      <c r="H9" s="46"/>
      <c r="I9" s="46"/>
      <c r="J9" s="61"/>
      <c r="K9" s="61"/>
    </row>
    <row r="10" spans="2:16" ht="24.95" customHeight="1" x14ac:dyDescent="0.3">
      <c r="B10" s="38" t="s">
        <v>82</v>
      </c>
      <c r="C10" s="80" t="s">
        <v>58</v>
      </c>
      <c r="D10" s="80"/>
      <c r="E10" s="80" t="s">
        <v>65</v>
      </c>
      <c r="F10" s="80"/>
      <c r="G10" s="80" t="s">
        <v>64</v>
      </c>
      <c r="H10" s="80"/>
      <c r="I10" s="38" t="s">
        <v>95</v>
      </c>
      <c r="J10" s="102"/>
      <c r="K10" s="102"/>
    </row>
    <row r="11" spans="2:16" ht="24.95" customHeight="1" thickBot="1" x14ac:dyDescent="0.35">
      <c r="B11" s="64">
        <f>IF((C7-G11)&gt;0, 0, C7-G11)</f>
        <v>-15</v>
      </c>
      <c r="C11" s="81">
        <f>INDEX(표1[#Data], MATCH('데이터 통계'!$E$7,표1[품목명],0),9)</f>
        <v>15</v>
      </c>
      <c r="D11" s="81"/>
      <c r="E11" s="101">
        <f>C7/I11</f>
        <v>7</v>
      </c>
      <c r="F11" s="101"/>
      <c r="G11" s="104">
        <f>INDEX(품목정보!$B$5:$L$24, MATCH('데이터 통계'!$E$7,품목정보!$C$5:$C$24,0),5)</f>
        <v>40</v>
      </c>
      <c r="H11" s="104"/>
      <c r="I11" s="65">
        <f>SUMIF(매출내역!$E$5:$E$74, '데이터 통계'!$E$7, 매출내역!$H$5:$H$74)/(MAX(매출내역!$C$5:$C$74)-MIN(매출내역!$C$5:$C$74))</f>
        <v>3.5714285714285716</v>
      </c>
      <c r="J11" s="103"/>
      <c r="K11" s="103"/>
    </row>
    <row r="12" spans="2:16" ht="39.950000000000003" customHeight="1" x14ac:dyDescent="0.3">
      <c r="E12" s="31"/>
      <c r="L12" s="31"/>
      <c r="N12" s="32"/>
      <c r="P12" s="33"/>
    </row>
    <row r="13" spans="2:16" ht="24.95" customHeight="1" x14ac:dyDescent="0.3">
      <c r="B13" s="56" t="s">
        <v>53</v>
      </c>
      <c r="C13" s="86" t="s">
        <v>54</v>
      </c>
      <c r="D13" s="86"/>
      <c r="E13" s="47"/>
      <c r="F13" s="56" t="s">
        <v>84</v>
      </c>
      <c r="G13" s="86" t="s">
        <v>91</v>
      </c>
      <c r="H13" s="89"/>
      <c r="I13" s="39" t="s">
        <v>92</v>
      </c>
      <c r="K13" s="37" t="s">
        <v>52</v>
      </c>
      <c r="L13" s="31"/>
    </row>
    <row r="14" spans="2:16" ht="24.95" customHeight="1" x14ac:dyDescent="0.3">
      <c r="B14" s="53" t="s">
        <v>59</v>
      </c>
      <c r="C14" s="87">
        <f>SUMIF(품목정보!$D$5:$D$24, '데이터 통계'!$B14,품목정보!$I$5:$I$24)</f>
        <v>3818000</v>
      </c>
      <c r="D14" s="87"/>
      <c r="F14" s="53" t="s">
        <v>61</v>
      </c>
      <c r="G14" s="95">
        <f>COUNTIF(품목정보!$K$5:$K$24,'데이터 통계'!$F14)</f>
        <v>3</v>
      </c>
      <c r="H14" s="96"/>
      <c r="I14" s="48">
        <f>$G$18-G14</f>
        <v>5</v>
      </c>
      <c r="K14" s="14">
        <v>45292</v>
      </c>
      <c r="L14" s="31"/>
    </row>
    <row r="15" spans="2:16" ht="24.95" customHeight="1" x14ac:dyDescent="0.3">
      <c r="B15" s="53" t="s">
        <v>72</v>
      </c>
      <c r="C15" s="88">
        <f>SUMIF(품목정보!$D$5:$D$24, '데이터 통계'!$B15,품목정보!$I$5:$I$24)</f>
        <v>1305000</v>
      </c>
      <c r="D15" s="88"/>
      <c r="F15" s="53" t="s">
        <v>62</v>
      </c>
      <c r="G15" s="90">
        <f>COUNTIF(품목정보!$K$5:$K$24,'데이터 통계'!$F15)</f>
        <v>2</v>
      </c>
      <c r="H15" s="91"/>
      <c r="I15" s="48">
        <f>$G$18-G15</f>
        <v>6</v>
      </c>
      <c r="K15" s="15">
        <v>45323</v>
      </c>
      <c r="L15" s="31"/>
    </row>
    <row r="16" spans="2:16" ht="24.95" customHeight="1" x14ac:dyDescent="0.3">
      <c r="B16" s="53" t="s">
        <v>60</v>
      </c>
      <c r="C16" s="88">
        <f>SUMIF(품목정보!$D$5:$D$24, '데이터 통계'!$B16,품목정보!$I$5:$I$24)</f>
        <v>1815000</v>
      </c>
      <c r="D16" s="88"/>
      <c r="F16" s="53" t="s">
        <v>63</v>
      </c>
      <c r="G16" s="90">
        <f>COUNTIF(품목정보!$K$5:$K$24,'데이터 통계'!$F16)</f>
        <v>3</v>
      </c>
      <c r="H16" s="91"/>
      <c r="I16" s="48">
        <f>$G$18-G16</f>
        <v>5</v>
      </c>
      <c r="K16" s="15">
        <v>45352</v>
      </c>
      <c r="L16" s="31"/>
    </row>
    <row r="17" spans="2:12" ht="24.95" customHeight="1" x14ac:dyDescent="0.3">
      <c r="B17" s="55"/>
      <c r="C17" s="85">
        <f>SUMIF(품목정보!$D$5:$D$24, '데이터 통계'!$B17,품목정보!$I$5:$I$24)</f>
        <v>0</v>
      </c>
      <c r="D17" s="85"/>
      <c r="F17" s="54"/>
      <c r="G17" s="92"/>
      <c r="H17" s="93"/>
      <c r="I17" s="49"/>
      <c r="K17" s="15">
        <v>45383</v>
      </c>
      <c r="L17" s="31"/>
    </row>
    <row r="18" spans="2:12" ht="24.95" customHeight="1" x14ac:dyDescent="0.3">
      <c r="B18" s="30" t="s">
        <v>55</v>
      </c>
      <c r="C18" s="94">
        <f>SUM(C14:C17)</f>
        <v>6938000</v>
      </c>
      <c r="D18" s="94"/>
      <c r="E18" s="33"/>
      <c r="F18" s="30" t="s">
        <v>55</v>
      </c>
      <c r="G18" s="97">
        <f>SUM(G14:G16)</f>
        <v>8</v>
      </c>
      <c r="H18" s="97"/>
      <c r="K18" s="15">
        <v>45413</v>
      </c>
      <c r="L18" s="31"/>
    </row>
    <row r="19" spans="2:12" ht="24.95" customHeight="1" x14ac:dyDescent="0.3">
      <c r="E19" s="31"/>
      <c r="H19" s="33"/>
      <c r="J19" s="42"/>
      <c r="K19" s="15">
        <v>45444</v>
      </c>
      <c r="L19" s="31"/>
    </row>
    <row r="20" spans="2:12" ht="24.95" customHeight="1" x14ac:dyDescent="0.3">
      <c r="B20" s="56" t="s">
        <v>11</v>
      </c>
      <c r="C20" s="86" t="s">
        <v>66</v>
      </c>
      <c r="D20" s="86"/>
      <c r="E20" s="50"/>
      <c r="F20" s="56" t="s">
        <v>11</v>
      </c>
      <c r="G20" s="86" t="s">
        <v>67</v>
      </c>
      <c r="H20" s="86"/>
      <c r="K20" s="15">
        <v>45474</v>
      </c>
      <c r="L20" s="31"/>
    </row>
    <row r="21" spans="2:12" ht="24.95" customHeight="1" x14ac:dyDescent="0.3">
      <c r="B21" s="53" t="s">
        <v>35</v>
      </c>
      <c r="C21" s="87">
        <f>SUMIFS(매입내역!$H$5:$H$74, 매입내역!$C$5:$C$74, "&gt;="&amp;'데이터 통계'!$F$4, 매입내역!$C$5:$C$74, "&lt;="&amp;'데이터 통계'!$I$4, 매입내역!$F$5:$F$74, '데이터 통계'!$B$21)</f>
        <v>200</v>
      </c>
      <c r="D21" s="87"/>
      <c r="E21" s="31"/>
      <c r="F21" s="53" t="s">
        <v>35</v>
      </c>
      <c r="G21" s="100">
        <f>SUMIFS(매출내역!$H$5:$H$74, 매입내역!$C$5:$C$74, "&gt;="&amp;'데이터 통계'!$F$4, 매출내역!$C$5:$C$74, "&lt;="&amp;'데이터 통계'!$I$4, 매출내역!$F$5:$F$74, '데이터 통계'!$F$21)</f>
        <v>82</v>
      </c>
      <c r="H21" s="87"/>
      <c r="J21" s="35"/>
      <c r="K21" s="15">
        <v>45505</v>
      </c>
    </row>
    <row r="22" spans="2:12" ht="24.95" customHeight="1" x14ac:dyDescent="0.3">
      <c r="B22" s="53" t="s">
        <v>37</v>
      </c>
      <c r="C22" s="88">
        <f>SUMIFS(매입내역!$H$5:$H$74, 매입내역!$C$5:$C$74, "&gt;="&amp;'데이터 통계'!$F$4, 매입내역!$C$5:$C$74, "&lt;="&amp;'데이터 통계'!$I$4, 매입내역!$F$5:$F$74, '데이터 통계'!$B$22)</f>
        <v>100</v>
      </c>
      <c r="D22" s="88"/>
      <c r="E22" s="31"/>
      <c r="F22" s="53" t="s">
        <v>37</v>
      </c>
      <c r="G22" s="99">
        <f>SUMIFS(매출내역!$H$5:$H$74, 매입내역!$C$5:$C$74, "&gt;="&amp;'데이터 통계'!$F$4, 매출내역!$C$5:$C$74, "&lt;="&amp;'데이터 통계'!$I$4, 매출내역!$F$5:$F$74, '데이터 통계'!$F$22)</f>
        <v>30</v>
      </c>
      <c r="H22" s="88"/>
      <c r="J22" s="43"/>
      <c r="K22" s="15">
        <v>45536</v>
      </c>
    </row>
    <row r="23" spans="2:12" ht="24.95" customHeight="1" x14ac:dyDescent="0.3">
      <c r="B23" s="53" t="s">
        <v>39</v>
      </c>
      <c r="C23" s="88">
        <f>SUMIFS(매입내역!$H$5:$H$74, 매입내역!$C$5:$C$74, "&gt;="&amp;'데이터 통계'!$F$4, 매입내역!$C$5:$C$74, "&lt;="&amp;'데이터 통계'!$I$4, 매입내역!$F$5:$F$74, '데이터 통계'!$B$23)</f>
        <v>40</v>
      </c>
      <c r="D23" s="88"/>
      <c r="E23" s="31"/>
      <c r="F23" s="53" t="s">
        <v>39</v>
      </c>
      <c r="G23" s="99">
        <f>SUMIFS(매출내역!$H$5:$H$74, 매입내역!$C$5:$C$74, "&gt;="&amp;'데이터 통계'!$F$4, 매출내역!$C$5:$C$74, "&lt;="&amp;'데이터 통계'!$I$4, 매출내역!$F$5:$F$74, '데이터 통계'!$F$23)</f>
        <v>7</v>
      </c>
      <c r="H23" s="88"/>
      <c r="J23" s="43"/>
      <c r="K23" s="15">
        <v>45566</v>
      </c>
    </row>
    <row r="24" spans="2:12" ht="24.95" customHeight="1" x14ac:dyDescent="0.3">
      <c r="B24" s="55"/>
      <c r="C24" s="85">
        <f>SUMIFS(매입내역!$H$5:$H$74, 매입내역!$C$5:$C$74, "&gt;="&amp;'데이터 통계'!$F$4, 매입내역!$C$5:$C$74, "&lt;="&amp;'데이터 통계'!$I$4, 매입내역!$F$5:$F$74, '데이터 통계'!$B$24)</f>
        <v>0</v>
      </c>
      <c r="D24" s="85"/>
      <c r="E24" s="31"/>
      <c r="F24" s="55"/>
      <c r="G24" s="98">
        <f>SUMIFS(매출내역!$H$5:$H$74, 매입내역!$C$5:$C$74, "&gt;="&amp;'데이터 통계'!$F$4, 매출내역!$C$5:$C$74, "&lt;="&amp;'데이터 통계'!$I$4, 매출내역!$F$5:$F$74, '데이터 통계'!$F$24)</f>
        <v>0</v>
      </c>
      <c r="H24" s="85"/>
      <c r="J24" s="43"/>
      <c r="K24" s="15">
        <v>45597</v>
      </c>
    </row>
    <row r="25" spans="2:12" ht="24.95" customHeight="1" x14ac:dyDescent="0.3">
      <c r="K25" s="36">
        <v>45627</v>
      </c>
      <c r="L25" s="31"/>
    </row>
    <row r="26" spans="2:12" ht="24.95" customHeight="1" x14ac:dyDescent="0.3">
      <c r="B26" s="2"/>
      <c r="E26" s="31"/>
      <c r="H26" s="2"/>
      <c r="J26" s="31"/>
      <c r="K26" s="31"/>
      <c r="L26" s="31"/>
    </row>
    <row r="27" spans="2:12" ht="24.95" customHeight="1" x14ac:dyDescent="0.3">
      <c r="B27" s="30"/>
      <c r="E27" s="31"/>
      <c r="H27" s="2"/>
      <c r="J27" s="31"/>
      <c r="K27" s="31"/>
    </row>
    <row r="28" spans="2:12" ht="24.95" customHeight="1" x14ac:dyDescent="0.3">
      <c r="C28" s="32"/>
      <c r="E28" s="31"/>
      <c r="H28" s="2"/>
      <c r="J28" s="31"/>
      <c r="K28" s="31"/>
    </row>
    <row r="29" spans="2:12" ht="24.95" customHeight="1" x14ac:dyDescent="0.3">
      <c r="J29" s="31"/>
      <c r="K29" s="31"/>
    </row>
    <row r="30" spans="2:12" ht="24.95" customHeight="1" x14ac:dyDescent="0.3">
      <c r="I30" s="31"/>
      <c r="J30" s="31"/>
      <c r="K30" s="31"/>
    </row>
    <row r="31" spans="2:12" ht="24.95" customHeight="1" x14ac:dyDescent="0.3">
      <c r="K31" s="35"/>
    </row>
    <row r="32" spans="2:12" ht="24.95" customHeight="1" x14ac:dyDescent="0.3">
      <c r="K32" s="2"/>
    </row>
    <row r="33" spans="2:11" ht="24.95" customHeight="1" x14ac:dyDescent="0.3">
      <c r="K33" s="2"/>
    </row>
    <row r="34" spans="2:11" ht="24.95" customHeight="1" x14ac:dyDescent="0.3">
      <c r="B34" s="31"/>
      <c r="C34" s="31"/>
      <c r="D34" s="31"/>
      <c r="E34" s="31"/>
      <c r="K34" s="2"/>
    </row>
    <row r="35" spans="2:11" ht="24.95" customHeight="1" x14ac:dyDescent="0.3">
      <c r="K35" s="34"/>
    </row>
    <row r="36" spans="2:11" ht="24.95" customHeight="1" x14ac:dyDescent="0.3">
      <c r="H36" s="31"/>
      <c r="I36" s="31"/>
      <c r="J36" s="31"/>
      <c r="K36" s="31"/>
    </row>
    <row r="37" spans="2:11" ht="24.95" customHeight="1" x14ac:dyDescent="0.3">
      <c r="H37" s="31"/>
      <c r="I37" s="31"/>
      <c r="J37" s="31"/>
      <c r="K37" s="31"/>
    </row>
    <row r="38" spans="2:11" ht="24.95" customHeight="1" x14ac:dyDescent="0.3">
      <c r="H38" s="31"/>
      <c r="I38" s="31"/>
      <c r="J38" s="31"/>
      <c r="K38" s="31"/>
    </row>
    <row r="39" spans="2:11" ht="24.95" customHeight="1" x14ac:dyDescent="0.3">
      <c r="H39" s="31"/>
      <c r="I39" s="31"/>
      <c r="J39" s="31"/>
      <c r="K39" s="31"/>
    </row>
    <row r="40" spans="2:11" ht="24.95" customHeight="1" x14ac:dyDescent="0.3">
      <c r="B40" s="31"/>
      <c r="C40" s="31"/>
      <c r="D40" s="31"/>
      <c r="E40" s="31"/>
      <c r="F40" s="31"/>
      <c r="G40" s="31"/>
      <c r="H40" s="31"/>
      <c r="I40" s="31"/>
      <c r="J40" s="31"/>
      <c r="K40" s="31"/>
    </row>
  </sheetData>
  <mergeCells count="40">
    <mergeCell ref="E10:F10"/>
    <mergeCell ref="E11:F11"/>
    <mergeCell ref="J6:K6"/>
    <mergeCell ref="J7:K7"/>
    <mergeCell ref="J10:K10"/>
    <mergeCell ref="J11:K11"/>
    <mergeCell ref="G11:H11"/>
    <mergeCell ref="G10:H10"/>
    <mergeCell ref="G7:H7"/>
    <mergeCell ref="G6:H6"/>
    <mergeCell ref="E6:F6"/>
    <mergeCell ref="E7:F7"/>
    <mergeCell ref="G24:H24"/>
    <mergeCell ref="G23:H23"/>
    <mergeCell ref="G22:H22"/>
    <mergeCell ref="G21:H21"/>
    <mergeCell ref="G20:H20"/>
    <mergeCell ref="G13:H13"/>
    <mergeCell ref="G16:H16"/>
    <mergeCell ref="G17:H17"/>
    <mergeCell ref="C18:D18"/>
    <mergeCell ref="G14:H14"/>
    <mergeCell ref="G15:H15"/>
    <mergeCell ref="G18:H18"/>
    <mergeCell ref="C13:D13"/>
    <mergeCell ref="C14:D14"/>
    <mergeCell ref="C15:D15"/>
    <mergeCell ref="C16:D16"/>
    <mergeCell ref="C17:D17"/>
    <mergeCell ref="C24:D24"/>
    <mergeCell ref="C20:D20"/>
    <mergeCell ref="C21:D21"/>
    <mergeCell ref="C22:D22"/>
    <mergeCell ref="C23:D23"/>
    <mergeCell ref="C10:D10"/>
    <mergeCell ref="C11:D11"/>
    <mergeCell ref="B2:D2"/>
    <mergeCell ref="C6:D6"/>
    <mergeCell ref="C7:D7"/>
    <mergeCell ref="C4:D4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대시보드</vt:lpstr>
      <vt:lpstr>품목정보</vt:lpstr>
      <vt:lpstr>매입내역</vt:lpstr>
      <vt:lpstr>매출내역</vt:lpstr>
      <vt:lpstr>데이터 통계</vt:lpstr>
      <vt:lpstr>대시보드!Print_Area</vt:lpstr>
      <vt:lpstr>'데이터 통계'!Print_Area</vt:lpstr>
      <vt:lpstr>매입내역!Print_Area</vt:lpstr>
      <vt:lpstr>매출내역!Print_Area</vt:lpstr>
      <vt:lpstr>품목정보!Print_Area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재고관리 대시보드</dc:title>
  <dc:subject>재고관리 대시보드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2023-05-30T08:44:44Z</cp:lastPrinted>
  <dcterms:created xsi:type="dcterms:W3CDTF">2023-05-16T12:26:33Z</dcterms:created>
  <dcterms:modified xsi:type="dcterms:W3CDTF">2023-06-01T00:04:35Z</dcterms:modified>
  <cp:category>www.yesform.com</cp:category>
</cp:coreProperties>
</file>