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업무\총괄\감축설비지원\22년도 사업\사업공고\공고알림\"/>
    </mc:Choice>
  </mc:AlternateContent>
  <xr:revisionPtr revIDLastSave="0" documentId="13_ncr:1_{50087CD5-F752-41EA-BBAE-088277251DAD}" xr6:coauthVersionLast="37" xr6:coauthVersionMax="37" xr10:uidLastSave="{00000000-0000-0000-0000-000000000000}"/>
  <bookViews>
    <workbookView xWindow="0" yWindow="0" windowWidth="28800" windowHeight="12390" xr2:uid="{00000000-000D-0000-FFFF-FFFF00000000}"/>
  </bookViews>
  <sheets>
    <sheet name="기존설비 운전실적 데이터 기반(우선적용)" sheetId="16" r:id="rId1"/>
    <sheet name="대상 설비사양기반" sheetId="12" r:id="rId2"/>
    <sheet name="선택인자" sheetId="2" state="hidden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2" l="1"/>
  <c r="C36" i="12"/>
  <c r="C35" i="16"/>
  <c r="C23" i="16" l="1"/>
  <c r="C32" i="16" s="1"/>
  <c r="E23" i="16"/>
  <c r="G18" i="2"/>
  <c r="F18" i="2"/>
  <c r="E18" i="2"/>
  <c r="G17" i="2"/>
  <c r="F17" i="2"/>
  <c r="E17" i="2"/>
  <c r="G16" i="2"/>
  <c r="F16" i="2"/>
  <c r="E16" i="2"/>
  <c r="G23" i="2"/>
  <c r="F23" i="2"/>
  <c r="E23" i="2"/>
  <c r="G13" i="2"/>
  <c r="F13" i="2"/>
  <c r="E13" i="2"/>
  <c r="G11" i="2"/>
  <c r="F11" i="2"/>
  <c r="E11" i="2"/>
  <c r="C26" i="16" l="1"/>
  <c r="G29" i="2" l="1"/>
  <c r="F29" i="2"/>
  <c r="E29" i="2"/>
  <c r="I21" i="12" l="1"/>
  <c r="E36" i="12"/>
  <c r="E24" i="12"/>
  <c r="E17" i="12"/>
  <c r="E11" i="12"/>
  <c r="I38" i="16"/>
  <c r="H38" i="16"/>
  <c r="G38" i="16"/>
  <c r="E16" i="16"/>
  <c r="E12" i="16"/>
  <c r="G4" i="2"/>
  <c r="G5" i="2"/>
  <c r="G6" i="2"/>
  <c r="G7" i="2"/>
  <c r="G8" i="2"/>
  <c r="G9" i="2"/>
  <c r="G10" i="2"/>
  <c r="G12" i="2"/>
  <c r="G14" i="2"/>
  <c r="G15" i="2"/>
  <c r="G19" i="2"/>
  <c r="G20" i="2"/>
  <c r="G21" i="2"/>
  <c r="G22" i="2"/>
  <c r="G24" i="2"/>
  <c r="G25" i="2"/>
  <c r="G26" i="2"/>
  <c r="G27" i="2"/>
  <c r="G28" i="2"/>
  <c r="I45" i="12"/>
  <c r="G3" i="2"/>
  <c r="F5" i="2"/>
  <c r="F6" i="2"/>
  <c r="F7" i="2"/>
  <c r="F8" i="2"/>
  <c r="F9" i="2"/>
  <c r="F10" i="2"/>
  <c r="F12" i="2"/>
  <c r="F14" i="2"/>
  <c r="F15" i="2"/>
  <c r="F19" i="2"/>
  <c r="F20" i="2"/>
  <c r="F21" i="2"/>
  <c r="F22" i="2"/>
  <c r="F24" i="2"/>
  <c r="F25" i="2"/>
  <c r="F26" i="2"/>
  <c r="F27" i="2"/>
  <c r="F28" i="2"/>
  <c r="F4" i="2"/>
  <c r="F3" i="2"/>
  <c r="E5" i="2"/>
  <c r="E6" i="2"/>
  <c r="E7" i="2"/>
  <c r="E8" i="2"/>
  <c r="E9" i="2"/>
  <c r="E10" i="2"/>
  <c r="E12" i="2"/>
  <c r="E14" i="2"/>
  <c r="E15" i="2"/>
  <c r="E19" i="2"/>
  <c r="E20" i="2"/>
  <c r="E21" i="2"/>
  <c r="E22" i="2"/>
  <c r="E24" i="2"/>
  <c r="E25" i="2"/>
  <c r="E26" i="2"/>
  <c r="E27" i="2"/>
  <c r="E28" i="2"/>
  <c r="G45" i="12"/>
  <c r="E4" i="2"/>
  <c r="E3" i="2"/>
  <c r="C29" i="16" l="1"/>
  <c r="H44" i="16"/>
  <c r="I44" i="16"/>
  <c r="H45" i="12"/>
  <c r="G44" i="16"/>
  <c r="E35" i="16"/>
  <c r="C41" i="16" l="1"/>
  <c r="H32" i="16" s="1"/>
  <c r="H21" i="12"/>
  <c r="H36" i="12" s="1"/>
  <c r="H23" i="16" l="1"/>
  <c r="H26" i="16"/>
  <c r="C44" i="16"/>
  <c r="H29" i="16" s="1"/>
  <c r="E32" i="16"/>
  <c r="E9" i="16"/>
  <c r="E44" i="16" s="1"/>
  <c r="C38" i="16" l="1"/>
  <c r="H20" i="16" s="1"/>
  <c r="C45" i="12"/>
  <c r="C39" i="12" l="1"/>
  <c r="E9" i="12" l="1"/>
  <c r="E45" i="12" l="1"/>
  <c r="E33" i="12"/>
  <c r="C42" i="12" l="1"/>
  <c r="C30" i="12"/>
  <c r="C33" i="12"/>
  <c r="H33" i="12" s="1"/>
  <c r="C27" i="12"/>
  <c r="H24" i="12" s="1"/>
  <c r="H27" i="12" l="1"/>
  <c r="H30" i="12"/>
</calcChain>
</file>

<file path=xl/sharedStrings.xml><?xml version="1.0" encoding="utf-8"?>
<sst xmlns="http://schemas.openxmlformats.org/spreadsheetml/2006/main" count="264" uniqueCount="138">
  <si>
    <t>hr</t>
    <phoneticPr fontId="2" type="noConversion"/>
  </si>
  <si>
    <t>day</t>
    <phoneticPr fontId="2" type="noConversion"/>
  </si>
  <si>
    <t>%</t>
    <phoneticPr fontId="2" type="noConversion"/>
  </si>
  <si>
    <t>t CO2eq</t>
    <phoneticPr fontId="2" type="noConversion"/>
  </si>
  <si>
    <t>원</t>
    <phoneticPr fontId="2" type="noConversion"/>
  </si>
  <si>
    <t>(3) 연간 온실가스 배출량</t>
    <phoneticPr fontId="2" type="noConversion"/>
  </si>
  <si>
    <t>(3) 연간 온실가스 감축량</t>
    <phoneticPr fontId="2" type="noConversion"/>
  </si>
  <si>
    <t>사용연료</t>
    <phoneticPr fontId="3" type="noConversion"/>
  </si>
  <si>
    <t>연료 사용량</t>
    <phoneticPr fontId="3" type="noConversion"/>
  </si>
  <si>
    <t>단위</t>
    <phoneticPr fontId="3" type="noConversion"/>
  </si>
  <si>
    <t>CO2(ton)</t>
  </si>
  <si>
    <t>N2O(ton)</t>
  </si>
  <si>
    <t>원</t>
    <phoneticPr fontId="2" type="noConversion"/>
  </si>
  <si>
    <t>(2) 연간 에너지 요금</t>
    <phoneticPr fontId="2" type="noConversion"/>
  </si>
  <si>
    <t>(1) 연간 에너지 사용량</t>
    <phoneticPr fontId="2" type="noConversion"/>
  </si>
  <si>
    <t>(1) 연간 에너지 사용량</t>
    <phoneticPr fontId="2" type="noConversion"/>
  </si>
  <si>
    <t>(2) 연간 에너지 요금</t>
    <phoneticPr fontId="2" type="noConversion"/>
  </si>
  <si>
    <t>(2) 연간 에너지 요금 감축액</t>
    <phoneticPr fontId="2" type="noConversion"/>
  </si>
  <si>
    <t>(1) 연간 에너지 감축량</t>
    <phoneticPr fontId="2" type="noConversion"/>
  </si>
  <si>
    <t>CH4(ton)</t>
    <phoneticPr fontId="2" type="noConversion"/>
  </si>
  <si>
    <t>* 노란색 직접입력</t>
    <phoneticPr fontId="2" type="noConversion"/>
  </si>
  <si>
    <t>* 초록색 선택입력</t>
    <phoneticPr fontId="2" type="noConversion"/>
  </si>
  <si>
    <t>온실가스 배출 환산 계수</t>
    <phoneticPr fontId="2" type="noConversion"/>
  </si>
  <si>
    <t>설치 효과 요약</t>
    <phoneticPr fontId="2" type="noConversion"/>
  </si>
  <si>
    <t>순발열량</t>
    <phoneticPr fontId="3" type="noConversion"/>
  </si>
  <si>
    <t>총발열량</t>
    <phoneticPr fontId="3" type="noConversion"/>
  </si>
  <si>
    <t>▣ 참고사항 ▣</t>
    <phoneticPr fontId="2" type="noConversion"/>
  </si>
  <si>
    <t>* 주황색 자동산정</t>
    <phoneticPr fontId="2" type="noConversion"/>
  </si>
  <si>
    <t>(5) 생산 단위 당 에너지 원단위 (에너지 사용량/생산량)</t>
    <phoneticPr fontId="2" type="noConversion"/>
  </si>
  <si>
    <t>(2) 연간 온실가스 감축량</t>
    <phoneticPr fontId="2" type="noConversion"/>
  </si>
  <si>
    <t>(1) 연간 에너지 요금 감축액</t>
    <phoneticPr fontId="2" type="noConversion"/>
  </si>
  <si>
    <t>(5) 평균 에너지 단가</t>
    <phoneticPr fontId="2" type="noConversion"/>
  </si>
  <si>
    <t>(5) 생산품명 및 단위</t>
    <phoneticPr fontId="2" type="noConversion"/>
  </si>
  <si>
    <t>(6) 생산량</t>
    <phoneticPr fontId="2" type="noConversion"/>
  </si>
  <si>
    <t>(5) 투자금액당 온실가스 감축량</t>
    <phoneticPr fontId="2" type="noConversion"/>
  </si>
  <si>
    <t>t CO2eq/천원</t>
    <phoneticPr fontId="2" type="noConversion"/>
  </si>
  <si>
    <t>(3) 연간 온실가스 감축률</t>
    <phoneticPr fontId="2" type="noConversion"/>
  </si>
  <si>
    <t>(4) 원단위 감축률</t>
    <phoneticPr fontId="2" type="noConversion"/>
  </si>
  <si>
    <t>4. 설치 전</t>
    <phoneticPr fontId="2" type="noConversion"/>
  </si>
  <si>
    <t>5. 설치 후</t>
    <phoneticPr fontId="2" type="noConversion"/>
  </si>
  <si>
    <t>(4) 생산 단위 당 에너지 원단위 (에너지 사용량/생산량)</t>
    <phoneticPr fontId="2" type="noConversion"/>
  </si>
  <si>
    <t>(4) 연간 온실가스 감축률</t>
    <phoneticPr fontId="2" type="noConversion"/>
  </si>
  <si>
    <t>(5) 원단위 감축률</t>
    <phoneticPr fontId="2" type="noConversion"/>
  </si>
  <si>
    <t>(6) 투자금액당 온실가스 감축량</t>
    <phoneticPr fontId="2" type="noConversion"/>
  </si>
  <si>
    <t>(3) 설치전 평균 에너지 단가</t>
    <phoneticPr fontId="2" type="noConversion"/>
  </si>
  <si>
    <t>(6) 설치후 평균 에너지 단가</t>
    <phoneticPr fontId="2" type="noConversion"/>
  </si>
  <si>
    <t>설치전 온실가스 배출 환산 계수</t>
    <phoneticPr fontId="2" type="noConversion"/>
  </si>
  <si>
    <t>설치후 온실가스 배출 환산 계수</t>
    <phoneticPr fontId="2" type="noConversion"/>
  </si>
  <si>
    <t>CO2(ton)</t>
    <phoneticPr fontId="3" type="noConversion"/>
  </si>
  <si>
    <t>CH4(ton)</t>
    <phoneticPr fontId="3" type="noConversion"/>
  </si>
  <si>
    <t>N2O(ton)</t>
    <phoneticPr fontId="3" type="noConversion"/>
  </si>
  <si>
    <t>원유</t>
    <phoneticPr fontId="3" type="noConversion"/>
  </si>
  <si>
    <t>kg</t>
    <phoneticPr fontId="3" type="noConversion"/>
  </si>
  <si>
    <t>MJ/kg</t>
    <phoneticPr fontId="3" type="noConversion"/>
  </si>
  <si>
    <t>휘발유</t>
    <phoneticPr fontId="3" type="noConversion"/>
  </si>
  <si>
    <t>L</t>
    <phoneticPr fontId="3" type="noConversion"/>
  </si>
  <si>
    <t>MJ/L</t>
    <phoneticPr fontId="3" type="noConversion"/>
  </si>
  <si>
    <t>등유</t>
    <phoneticPr fontId="3" type="noConversion"/>
  </si>
  <si>
    <t>경유</t>
    <phoneticPr fontId="3" type="noConversion"/>
  </si>
  <si>
    <t>B-A유</t>
    <phoneticPr fontId="3" type="noConversion"/>
  </si>
  <si>
    <t>B-B유</t>
    <phoneticPr fontId="3" type="noConversion"/>
  </si>
  <si>
    <t>B-C유</t>
    <phoneticPr fontId="3" type="noConversion"/>
  </si>
  <si>
    <t>프로판</t>
    <phoneticPr fontId="3" type="noConversion"/>
  </si>
  <si>
    <t>나프타</t>
    <phoneticPr fontId="3" type="noConversion"/>
  </si>
  <si>
    <t>윤활유</t>
    <phoneticPr fontId="3" type="noConversion"/>
  </si>
  <si>
    <t>천연가스(LNG)</t>
    <phoneticPr fontId="3" type="noConversion"/>
  </si>
  <si>
    <t>도시가스(LNG)</t>
    <phoneticPr fontId="3" type="noConversion"/>
  </si>
  <si>
    <t>N㎥</t>
    <phoneticPr fontId="3" type="noConversion"/>
  </si>
  <si>
    <t>MJ/N㎥</t>
    <phoneticPr fontId="3" type="noConversion"/>
  </si>
  <si>
    <t>도시가스(LPG)</t>
    <phoneticPr fontId="3" type="noConversion"/>
  </si>
  <si>
    <t>국내무연탄</t>
    <phoneticPr fontId="3" type="noConversion"/>
  </si>
  <si>
    <t>원료용 수입무연탄</t>
    <phoneticPr fontId="3" type="noConversion"/>
  </si>
  <si>
    <t>연료용 유연탄(역청탄)</t>
    <phoneticPr fontId="3" type="noConversion"/>
  </si>
  <si>
    <t>코크스</t>
    <phoneticPr fontId="3" type="noConversion"/>
  </si>
  <si>
    <t>kWh</t>
    <phoneticPr fontId="3" type="noConversion"/>
  </si>
  <si>
    <t>MJ/kWh</t>
    <phoneticPr fontId="3" type="noConversion"/>
  </si>
  <si>
    <t>전기(소비기준)</t>
    <phoneticPr fontId="3" type="noConversion"/>
  </si>
  <si>
    <t>천원</t>
    <phoneticPr fontId="2" type="noConversion"/>
  </si>
  <si>
    <t>전기(소비기준)</t>
  </si>
  <si>
    <t>kg</t>
    <phoneticPr fontId="2" type="noConversion"/>
  </si>
  <si>
    <t>부탄</t>
    <phoneticPr fontId="2" type="noConversion"/>
  </si>
  <si>
    <t>용제</t>
    <phoneticPr fontId="2" type="noConversion"/>
  </si>
  <si>
    <t>연료용 수입무연탄</t>
    <phoneticPr fontId="3" type="noConversion"/>
  </si>
  <si>
    <t>아스팔트</t>
    <phoneticPr fontId="3" type="noConversion"/>
  </si>
  <si>
    <t>석유코크스</t>
    <phoneticPr fontId="2" type="noConversion"/>
  </si>
  <si>
    <t>부생연료 1호</t>
    <phoneticPr fontId="2" type="noConversion"/>
  </si>
  <si>
    <t>부생연료 2호</t>
    <phoneticPr fontId="2" type="noConversion"/>
  </si>
  <si>
    <t>아역청탄</t>
    <phoneticPr fontId="3" type="noConversion"/>
  </si>
  <si>
    <t>(1) 연간 에너지 사용량</t>
    <phoneticPr fontId="2" type="noConversion"/>
  </si>
  <si>
    <t>4. 설치 전</t>
    <phoneticPr fontId="2" type="noConversion"/>
  </si>
  <si>
    <t>5. 설치 후</t>
    <phoneticPr fontId="2" type="noConversion"/>
  </si>
  <si>
    <t>원료용 유연탄(역청탄)</t>
    <phoneticPr fontId="3" type="noConversion"/>
  </si>
  <si>
    <r>
      <t>CO2</t>
    </r>
    <r>
      <rPr>
        <b/>
        <sz val="11"/>
        <color theme="1"/>
        <rFont val="맑은 고딕"/>
        <family val="3"/>
        <charset val="129"/>
        <scheme val="minor"/>
      </rPr>
      <t>(kg)</t>
    </r>
    <r>
      <rPr>
        <sz val="11"/>
        <color theme="1"/>
        <rFont val="맑은 고딕"/>
        <family val="3"/>
        <charset val="129"/>
        <scheme val="minor"/>
      </rPr>
      <t xml:space="preserve"> 배출계수</t>
    </r>
    <phoneticPr fontId="3" type="noConversion"/>
  </si>
  <si>
    <r>
      <t>CH4</t>
    </r>
    <r>
      <rPr>
        <b/>
        <sz val="11"/>
        <color theme="1"/>
        <rFont val="맑은 고딕"/>
        <family val="3"/>
        <charset val="129"/>
        <scheme val="minor"/>
      </rPr>
      <t xml:space="preserve">(kg) </t>
    </r>
    <r>
      <rPr>
        <sz val="11"/>
        <color theme="1"/>
        <rFont val="맑은 고딕"/>
        <family val="3"/>
        <charset val="129"/>
        <scheme val="minor"/>
      </rPr>
      <t>배출계수</t>
    </r>
    <phoneticPr fontId="3" type="noConversion"/>
  </si>
  <si>
    <r>
      <t>N2O</t>
    </r>
    <r>
      <rPr>
        <b/>
        <sz val="11"/>
        <color theme="1"/>
        <rFont val="맑은 고딕"/>
        <family val="3"/>
        <charset val="129"/>
        <scheme val="minor"/>
      </rPr>
      <t xml:space="preserve">(kg) </t>
    </r>
    <r>
      <rPr>
        <sz val="11"/>
        <color theme="1"/>
        <rFont val="맑은 고딕"/>
        <family val="3"/>
        <charset val="129"/>
        <scheme val="minor"/>
      </rPr>
      <t>배출계수</t>
    </r>
    <phoneticPr fontId="3" type="noConversion"/>
  </si>
  <si>
    <r>
      <t>(1) 업체명(사업장명)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</si>
  <si>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 xml:space="preserve">1. 기본정보
</t>
    </r>
    <r>
      <rPr>
        <b/>
        <sz val="8"/>
        <color rgb="FFFFFF00"/>
        <rFont val="맑은 고딕"/>
        <family val="3"/>
        <charset val="129"/>
        <scheme val="minor"/>
      </rPr>
      <t>*표시 필수입력항목</t>
    </r>
    <phoneticPr fontId="2" type="noConversion"/>
  </si>
  <si>
    <r>
      <t xml:space="preserve">2. 설치 전
활동자료
</t>
    </r>
    <r>
      <rPr>
        <b/>
        <sz val="8"/>
        <color rgb="FFFFFF00"/>
        <rFont val="맑은 고딕"/>
        <family val="3"/>
        <charset val="129"/>
        <scheme val="minor"/>
      </rPr>
      <t>*표시 필수입력항목</t>
    </r>
    <phoneticPr fontId="2" type="noConversion"/>
  </si>
  <si>
    <r>
      <t xml:space="preserve">3. 설치 후
활동자료
</t>
    </r>
    <r>
      <rPr>
        <b/>
        <sz val="8"/>
        <color rgb="FFFFFF00"/>
        <rFont val="맑은 고딕"/>
        <family val="3"/>
        <charset val="129"/>
        <scheme val="minor"/>
      </rPr>
      <t>*표시 필수입력항목</t>
    </r>
    <phoneticPr fontId="2" type="noConversion"/>
  </si>
  <si>
    <r>
      <t>(2) 감축설비명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</si>
  <si>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(3) 세부설비명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</si>
  <si>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(4) 설비투자비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</si>
  <si>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(1) 설치전 사용 에너지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</si>
  <si>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(2) 설치전 에너지 사용량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</si>
  <si>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(1) 설치후 사용 에너지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</si>
  <si>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(2) 대상설비 용량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</si>
  <si>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(3) 일일가동시간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</si>
  <si>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(4) 연간 운전일수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</si>
  <si>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(5) 설비 효율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</si>
  <si>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 xml:space="preserve">1. 기본정보
</t>
    </r>
    <r>
      <rPr>
        <b/>
        <sz val="8"/>
        <color rgb="FFFFFF00"/>
        <rFont val="맑은 고딕"/>
        <family val="3"/>
        <charset val="129"/>
        <scheme val="minor"/>
      </rPr>
      <t>*표시 필수입력항목</t>
    </r>
    <phoneticPr fontId="2" type="noConversion"/>
  </si>
  <si>
    <r>
      <t xml:space="preserve">2.설치 전 
활동자료
</t>
    </r>
    <r>
      <rPr>
        <b/>
        <sz val="8"/>
        <color rgb="FFFFFF00"/>
        <rFont val="맑은 고딕"/>
        <family val="3"/>
        <charset val="129"/>
        <scheme val="minor"/>
      </rPr>
      <t>*표시 필수입력항목</t>
    </r>
    <phoneticPr fontId="2" type="noConversion"/>
  </si>
  <si>
    <r>
      <t xml:space="preserve">3. 설치 후
활동자료
</t>
    </r>
    <r>
      <rPr>
        <b/>
        <sz val="8"/>
        <color rgb="FFFFFF00"/>
        <rFont val="맑은 고딕"/>
        <family val="3"/>
        <charset val="129"/>
        <scheme val="minor"/>
      </rPr>
      <t>*표시 필수입력항목</t>
    </r>
    <phoneticPr fontId="2" type="noConversion"/>
  </si>
  <si>
    <t>1. 탄소무배출설비</t>
    <phoneticPr fontId="2" type="noConversion"/>
  </si>
  <si>
    <t>2. 폐에너지 회수·이용설비</t>
    <phoneticPr fontId="2" type="noConversion"/>
  </si>
  <si>
    <t>3. 폐기물 열분해시설</t>
    <phoneticPr fontId="2" type="noConversion"/>
  </si>
  <si>
    <t>4. 탄소포집설비</t>
    <phoneticPr fontId="2" type="noConversion"/>
  </si>
  <si>
    <t>5. 연료 전환</t>
    <phoneticPr fontId="2" type="noConversion"/>
  </si>
  <si>
    <t>6. 전처리장치</t>
    <phoneticPr fontId="2" type="noConversion"/>
  </si>
  <si>
    <t>7. 인버터 및 인버터제어형전동기</t>
    <phoneticPr fontId="2" type="noConversion"/>
  </si>
  <si>
    <t>8. 고효율 기기</t>
  </si>
  <si>
    <t>8. 고효율 기기</t>
    <phoneticPr fontId="2" type="noConversion"/>
  </si>
  <si>
    <t>9. 불소가스 저감설비</t>
    <phoneticPr fontId="2" type="noConversion"/>
  </si>
  <si>
    <t>10. 공정개선</t>
    <phoneticPr fontId="2" type="noConversion"/>
  </si>
  <si>
    <t>11. 에너지관리시스템</t>
    <phoneticPr fontId="2" type="noConversion"/>
  </si>
  <si>
    <t>12. 기타</t>
    <phoneticPr fontId="2" type="noConversion"/>
  </si>
  <si>
    <t>천원</t>
    <phoneticPr fontId="2" type="noConversion"/>
  </si>
  <si>
    <t>(5) 생산품명 및 단위</t>
    <phoneticPr fontId="2" type="noConversion"/>
  </si>
  <si>
    <r>
      <t>(1) 대상설비 용량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</si>
  <si>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(2) 일일가동시간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</si>
  <si>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(3) 연간 운전일수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</si>
  <si>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(4) 설비 효율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</si>
  <si>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(1) 업체명(사업장명)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</si>
  <si>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(2) 감축설비명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</si>
  <si>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(3) 사용 에너지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</si>
  <si>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r>
      <t>(4) 설비투자비</t>
    </r>
    <r>
      <rPr>
        <b/>
        <vertAlign val="superscript"/>
        <sz val="10"/>
        <rFont val="맑은 고딕"/>
        <family val="3"/>
        <charset val="129"/>
        <scheme val="minor"/>
      </rPr>
      <t>*</t>
    </r>
    <phoneticPr fontId="2" type="noConversion"/>
  </si>
  <si>
    <t>공고문 [첨부2] 지원대상 감축설비 목록</t>
    <phoneticPr fontId="2" type="noConversion"/>
  </si>
  <si>
    <t>▣ 본 시트의 산정 Tool은 기존설비 운전실적 데이터를 활용하여 산정하도록 작성되어 있으며, 불가피할 경우 설비 사양 기반으로('대상 설비사양기반' 시트) 작성해주시기 바랍니다.
▣ Tool 입력 데이터(활동자료 등)에 대한 증빙자료는 Excel Sheet를 추가하는 방식으로 제출하여 주시기 바랍니다.
▣ 활용의 편의성, 적용 곤란 등의 사유로 본 산정 Tool을 사용하지 않고 자체 Tool 등 별도의 방법으로 감축량 산정이 가능함을 알려드리니 참고하시기 바랍니다.</t>
    <phoneticPr fontId="2" type="noConversion"/>
  </si>
  <si>
    <t>▣ 본 시트의 산정 Tool은 설비 사양 기반으로 감축량을 산정하도록 작성되어 있으며, 가급적 기존설비 운전실적 데이터를 활용하여('기존설비 운전실적 데이터 기반' 시트) 작성해주시기 바랍니다.
▣ Tool 입력 데이터(활동자료 등)에 대한 증빙자료는 Excel Sheet를 추가하는 방식으로 제출하여 주시기 바랍니다.
▣ 활용의 편의성, 적용 곤란 등의 사유로 본 산정 Tool을 사용하지 않고 자체 Tool 등 별도의 방법으로 감축량 산정이 가능함을 알려드리니 참고하시기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</si>
</sst>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0_-;\-* #,##0.00_-;_-* &quot;-&quot;_-;_-@_-"/>
    <numFmt numFmtId="177" formatCode="0_ "/>
    <numFmt numFmtId="178" formatCode="0.0000"/>
    <numFmt numFmtId="179" formatCode="0.000000000_);[Red]\(0.00000000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8"/>
      <color rgb="FFFFFF0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5"/>
      </left>
      <right/>
      <top style="medium">
        <color theme="5"/>
      </top>
      <bottom style="hair">
        <color indexed="64"/>
      </bottom>
      <diagonal/>
    </border>
    <border>
      <left/>
      <right/>
      <top style="medium">
        <color theme="5"/>
      </top>
      <bottom style="hair">
        <color indexed="64"/>
      </bottom>
      <diagonal/>
    </border>
    <border>
      <left/>
      <right style="medium">
        <color theme="5"/>
      </right>
      <top style="medium">
        <color theme="5"/>
      </top>
      <bottom style="hair">
        <color indexed="64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7" borderId="1">
      <alignment horizontal="center" vertical="center" wrapText="1"/>
    </xf>
    <xf numFmtId="0" fontId="10" fillId="8" borderId="1">
      <alignment horizontal="center" vertical="center" wrapText="1"/>
    </xf>
    <xf numFmtId="177" fontId="4" fillId="0" borderId="16">
      <alignment horizontal="right" vertical="center" wrapText="1"/>
    </xf>
  </cellStyleXfs>
  <cellXfs count="109">
    <xf numFmtId="0" fontId="0" fillId="0" borderId="0" xfId="0">
      <alignment vertical="center"/>
    </xf>
    <xf numFmtId="0" fontId="0" fillId="0" borderId="0" xfId="0" applyProtection="1">
      <alignment vertical="center"/>
    </xf>
    <xf numFmtId="0" fontId="6" fillId="0" borderId="0" xfId="0" applyFont="1" applyProtection="1">
      <alignment vertical="center"/>
    </xf>
    <xf numFmtId="0" fontId="6" fillId="0" borderId="5" xfId="0" applyFont="1" applyBorder="1" applyProtection="1">
      <alignment vertical="center"/>
    </xf>
    <xf numFmtId="0" fontId="6" fillId="0" borderId="0" xfId="0" applyFont="1" applyBorder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41" fontId="5" fillId="2" borderId="5" xfId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7" fillId="0" borderId="15" xfId="0" applyFont="1" applyBorder="1" applyAlignment="1" applyProtection="1">
      <alignment horizontal="left" vertical="center"/>
    </xf>
    <xf numFmtId="0" fontId="5" fillId="6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41" fontId="5" fillId="2" borderId="18" xfId="1" applyFont="1" applyFill="1" applyBorder="1" applyAlignment="1" applyProtection="1">
      <alignment horizontal="center" vertical="center"/>
    </xf>
    <xf numFmtId="41" fontId="5" fillId="2" borderId="21" xfId="1" applyFont="1" applyFill="1" applyBorder="1" applyAlignment="1" applyProtection="1">
      <alignment horizontal="center" vertical="center"/>
    </xf>
    <xf numFmtId="41" fontId="5" fillId="2" borderId="23" xfId="1" applyFont="1" applyFill="1" applyBorder="1" applyAlignment="1" applyProtection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9" borderId="25" xfId="0" applyFont="1" applyFill="1" applyBorder="1" applyAlignment="1" applyProtection="1">
      <alignment horizontal="center" vertical="center"/>
    </xf>
    <xf numFmtId="0" fontId="6" fillId="2" borderId="25" xfId="0" applyFont="1" applyFill="1" applyBorder="1" applyAlignment="1" applyProtection="1">
      <alignment horizontal="center" vertical="center"/>
    </xf>
    <xf numFmtId="0" fontId="5" fillId="11" borderId="1" xfId="0" applyFont="1" applyFill="1" applyBorder="1" applyAlignment="1" applyProtection="1">
      <alignment horizontal="center" vertical="center"/>
    </xf>
    <xf numFmtId="0" fontId="5" fillId="3" borderId="42" xfId="0" applyFont="1" applyFill="1" applyBorder="1" applyAlignment="1" applyProtection="1">
      <alignment horizontal="left" vertical="center"/>
    </xf>
    <xf numFmtId="41" fontId="5" fillId="2" borderId="38" xfId="1" applyFont="1" applyFill="1" applyBorder="1" applyAlignment="1" applyProtection="1">
      <alignment horizontal="center" vertical="center"/>
    </xf>
    <xf numFmtId="0" fontId="5" fillId="3" borderId="43" xfId="0" applyFont="1" applyFill="1" applyBorder="1" applyAlignment="1" applyProtection="1">
      <alignment horizontal="left" vertical="center" wrapText="1"/>
    </xf>
    <xf numFmtId="41" fontId="5" fillId="2" borderId="39" xfId="1" applyFont="1" applyFill="1" applyBorder="1" applyAlignment="1" applyProtection="1">
      <alignment horizontal="center" vertical="center"/>
    </xf>
    <xf numFmtId="0" fontId="5" fillId="2" borderId="39" xfId="0" applyFont="1" applyFill="1" applyBorder="1" applyAlignment="1" applyProtection="1">
      <alignment horizontal="center" vertical="center"/>
    </xf>
    <xf numFmtId="0" fontId="5" fillId="3" borderId="44" xfId="0" applyFont="1" applyFill="1" applyBorder="1" applyAlignment="1" applyProtection="1">
      <alignment horizontal="left" vertical="center" wrapText="1"/>
    </xf>
    <xf numFmtId="0" fontId="5" fillId="2" borderId="41" xfId="0" applyFont="1" applyFill="1" applyBorder="1" applyAlignment="1" applyProtection="1">
      <alignment horizontal="center" vertical="center"/>
    </xf>
    <xf numFmtId="41" fontId="5" fillId="2" borderId="48" xfId="1" applyFont="1" applyFill="1" applyBorder="1" applyAlignment="1" applyProtection="1">
      <alignment horizontal="left" vertical="center"/>
    </xf>
    <xf numFmtId="41" fontId="14" fillId="6" borderId="40" xfId="1" applyFont="1" applyFill="1" applyBorder="1" applyAlignment="1" applyProtection="1">
      <alignment horizontal="left" vertical="center" indent="2"/>
      <protection locked="0"/>
    </xf>
    <xf numFmtId="41" fontId="15" fillId="6" borderId="37" xfId="1" applyFont="1" applyFill="1" applyBorder="1" applyAlignment="1" applyProtection="1">
      <alignment horizontal="left" vertical="center" indent="2"/>
      <protection locked="0"/>
    </xf>
    <xf numFmtId="41" fontId="15" fillId="6" borderId="25" xfId="1" applyFont="1" applyFill="1" applyBorder="1" applyAlignment="1" applyProtection="1">
      <alignment horizontal="left" vertical="center" indent="2"/>
      <protection locked="0"/>
    </xf>
    <xf numFmtId="41" fontId="14" fillId="6" borderId="25" xfId="1" applyFont="1" applyFill="1" applyBorder="1" applyAlignment="1" applyProtection="1">
      <alignment horizontal="left" vertical="center" indent="2"/>
      <protection locked="0"/>
    </xf>
    <xf numFmtId="0" fontId="7" fillId="0" borderId="52" xfId="1" applyNumberFormat="1" applyFont="1" applyBorder="1" applyAlignment="1" applyProtection="1">
      <alignment vertical="center"/>
    </xf>
    <xf numFmtId="41" fontId="16" fillId="0" borderId="53" xfId="1" applyFont="1" applyBorder="1" applyAlignment="1" applyProtection="1">
      <alignment horizontal="right" vertical="center"/>
    </xf>
    <xf numFmtId="0" fontId="5" fillId="3" borderId="29" xfId="0" applyFont="1" applyFill="1" applyBorder="1" applyAlignment="1" applyProtection="1">
      <alignment horizontal="left" vertical="center"/>
    </xf>
    <xf numFmtId="0" fontId="5" fillId="3" borderId="29" xfId="0" applyFont="1" applyFill="1" applyBorder="1" applyAlignment="1" applyProtection="1">
      <alignment horizontal="left" vertical="center" wrapText="1"/>
    </xf>
    <xf numFmtId="41" fontId="15" fillId="6" borderId="40" xfId="1" applyFont="1" applyFill="1" applyBorder="1" applyAlignment="1" applyProtection="1">
      <alignment horizontal="left" vertical="center" indent="2"/>
      <protection locked="0"/>
    </xf>
    <xf numFmtId="0" fontId="5" fillId="3" borderId="55" xfId="0" applyFont="1" applyFill="1" applyBorder="1" applyAlignment="1" applyProtection="1">
      <alignment horizontal="left" vertical="center"/>
    </xf>
    <xf numFmtId="0" fontId="5" fillId="3" borderId="54" xfId="0" applyFont="1" applyFill="1" applyBorder="1" applyAlignment="1" applyProtection="1">
      <alignment horizontal="left" vertical="center" wrapText="1"/>
    </xf>
    <xf numFmtId="0" fontId="5" fillId="3" borderId="55" xfId="0" applyFont="1" applyFill="1" applyBorder="1" applyAlignment="1" applyProtection="1">
      <alignment vertical="center"/>
    </xf>
    <xf numFmtId="41" fontId="17" fillId="6" borderId="25" xfId="1" applyFont="1" applyFill="1" applyBorder="1" applyAlignment="1" applyProtection="1">
      <alignment horizontal="right" vertical="center"/>
      <protection locked="0"/>
    </xf>
    <xf numFmtId="0" fontId="18" fillId="6" borderId="39" xfId="0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178" fontId="0" fillId="0" borderId="1" xfId="0" applyNumberFormat="1" applyBorder="1" applyAlignment="1">
      <alignment horizontal="right" vertical="center"/>
    </xf>
    <xf numFmtId="179" fontId="0" fillId="0" borderId="0" xfId="0" applyNumberForma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78" fontId="9" fillId="0" borderId="17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7" xfId="0" applyFill="1" applyBorder="1" applyAlignment="1">
      <alignment horizontal="left" vertical="center"/>
    </xf>
    <xf numFmtId="0" fontId="5" fillId="3" borderId="29" xfId="0" applyFont="1" applyFill="1" applyBorder="1" applyAlignment="1" applyProtection="1">
      <alignment vertical="center"/>
    </xf>
    <xf numFmtId="0" fontId="12" fillId="0" borderId="0" xfId="0" applyFont="1">
      <alignment vertical="center"/>
    </xf>
    <xf numFmtId="0" fontId="12" fillId="10" borderId="25" xfId="0" applyFont="1" applyFill="1" applyBorder="1" applyAlignment="1" applyProtection="1">
      <alignment horizontal="center" vertical="center"/>
    </xf>
    <xf numFmtId="0" fontId="15" fillId="4" borderId="25" xfId="0" applyFont="1" applyFill="1" applyBorder="1" applyAlignment="1" applyProtection="1">
      <alignment horizontal="center" vertical="center"/>
      <protection locked="0"/>
    </xf>
    <xf numFmtId="0" fontId="15" fillId="4" borderId="39" xfId="0" applyFont="1" applyFill="1" applyBorder="1" applyAlignment="1" applyProtection="1">
      <alignment horizontal="center" vertical="center"/>
      <protection locked="0"/>
    </xf>
    <xf numFmtId="0" fontId="5" fillId="6" borderId="25" xfId="0" applyFont="1" applyFill="1" applyBorder="1" applyAlignment="1" applyProtection="1">
      <alignment horizontal="center" vertical="center"/>
      <protection locked="0"/>
    </xf>
    <xf numFmtId="0" fontId="5" fillId="6" borderId="39" xfId="0" applyFont="1" applyFill="1" applyBorder="1" applyAlignment="1" applyProtection="1">
      <alignment horizontal="center" vertical="center"/>
      <protection locked="0"/>
    </xf>
    <xf numFmtId="0" fontId="15" fillId="4" borderId="37" xfId="0" applyFont="1" applyFill="1" applyBorder="1" applyAlignment="1" applyProtection="1">
      <alignment horizontal="center" vertical="center"/>
      <protection locked="0"/>
    </xf>
    <xf numFmtId="0" fontId="15" fillId="4" borderId="38" xfId="0" applyFont="1" applyFill="1" applyBorder="1" applyAlignment="1" applyProtection="1">
      <alignment horizontal="center" vertical="center"/>
      <protection locked="0"/>
    </xf>
    <xf numFmtId="0" fontId="13" fillId="0" borderId="30" xfId="0" applyFont="1" applyBorder="1" applyAlignment="1" applyProtection="1">
      <alignment horizontal="left" vertical="center" wrapText="1"/>
    </xf>
    <xf numFmtId="0" fontId="13" fillId="0" borderId="31" xfId="0" applyFont="1" applyBorder="1" applyAlignment="1" applyProtection="1">
      <alignment horizontal="left" vertical="center" wrapText="1"/>
    </xf>
    <xf numFmtId="0" fontId="13" fillId="0" borderId="32" xfId="0" applyFont="1" applyBorder="1" applyAlignment="1" applyProtection="1">
      <alignment horizontal="left" vertical="center" wrapText="1"/>
    </xf>
    <xf numFmtId="0" fontId="13" fillId="0" borderId="26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left" vertical="center" wrapText="1"/>
    </xf>
    <xf numFmtId="0" fontId="13" fillId="0" borderId="19" xfId="0" applyFont="1" applyBorder="1" applyAlignment="1" applyProtection="1">
      <alignment horizontal="left" vertical="center" wrapText="1"/>
    </xf>
    <xf numFmtId="0" fontId="13" fillId="0" borderId="33" xfId="0" applyFont="1" applyBorder="1" applyAlignment="1" applyProtection="1">
      <alignment horizontal="left" vertical="center" wrapText="1"/>
    </xf>
    <xf numFmtId="0" fontId="13" fillId="0" borderId="34" xfId="0" applyFont="1" applyBorder="1" applyAlignment="1" applyProtection="1">
      <alignment horizontal="left" vertical="center" wrapText="1"/>
    </xf>
    <xf numFmtId="0" fontId="13" fillId="0" borderId="35" xfId="0" applyFont="1" applyBorder="1" applyAlignment="1" applyProtection="1">
      <alignment horizontal="left" vertical="center" wrapText="1"/>
    </xf>
    <xf numFmtId="0" fontId="7" fillId="11" borderId="45" xfId="0" applyFont="1" applyFill="1" applyBorder="1" applyAlignment="1" applyProtection="1">
      <alignment horizontal="left" vertical="center"/>
    </xf>
    <xf numFmtId="0" fontId="7" fillId="11" borderId="46" xfId="0" applyFont="1" applyFill="1" applyBorder="1" applyAlignment="1" applyProtection="1">
      <alignment horizontal="left" vertical="center"/>
    </xf>
    <xf numFmtId="0" fontId="7" fillId="11" borderId="47" xfId="0" applyFont="1" applyFill="1" applyBorder="1" applyAlignment="1" applyProtection="1">
      <alignment horizontal="left" vertical="center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/>
    </xf>
    <xf numFmtId="0" fontId="8" fillId="5" borderId="3" xfId="0" applyFont="1" applyFill="1" applyBorder="1" applyAlignment="1" applyProtection="1">
      <alignment horizontal="center" vertical="center"/>
    </xf>
    <xf numFmtId="0" fontId="8" fillId="5" borderId="56" xfId="0" applyFont="1" applyFill="1" applyBorder="1" applyAlignment="1" applyProtection="1">
      <alignment horizontal="center" vertical="center" wrapText="1"/>
    </xf>
    <xf numFmtId="0" fontId="8" fillId="5" borderId="57" xfId="0" applyFont="1" applyFill="1" applyBorder="1" applyAlignment="1" applyProtection="1">
      <alignment horizontal="center" vertical="center" wrapText="1"/>
    </xf>
    <xf numFmtId="0" fontId="8" fillId="5" borderId="58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176" fontId="7" fillId="11" borderId="12" xfId="1" applyNumberFormat="1" applyFont="1" applyFill="1" applyBorder="1" applyAlignment="1" applyProtection="1">
      <alignment horizontal="center" vertical="center"/>
    </xf>
    <xf numFmtId="176" fontId="7" fillId="11" borderId="24" xfId="1" applyNumberFormat="1" applyFont="1" applyFill="1" applyBorder="1" applyAlignment="1" applyProtection="1">
      <alignment horizontal="center" vertical="center"/>
    </xf>
    <xf numFmtId="0" fontId="15" fillId="6" borderId="37" xfId="0" applyFont="1" applyFill="1" applyBorder="1" applyAlignment="1" applyProtection="1">
      <alignment horizontal="center" vertical="center"/>
      <protection locked="0"/>
    </xf>
    <xf numFmtId="0" fontId="15" fillId="6" borderId="38" xfId="0" applyFont="1" applyFill="1" applyBorder="1" applyAlignment="1" applyProtection="1">
      <alignment horizontal="center" vertical="center"/>
      <protection locked="0"/>
    </xf>
    <xf numFmtId="176" fontId="7" fillId="11" borderId="7" xfId="1" applyNumberFormat="1" applyFont="1" applyFill="1" applyBorder="1" applyAlignment="1" applyProtection="1">
      <alignment horizontal="center" vertical="center"/>
    </xf>
    <xf numFmtId="176" fontId="7" fillId="11" borderId="22" xfId="1" applyNumberFormat="1" applyFont="1" applyFill="1" applyBorder="1" applyAlignment="1" applyProtection="1">
      <alignment horizontal="center" vertical="center"/>
    </xf>
    <xf numFmtId="0" fontId="5" fillId="3" borderId="36" xfId="0" applyFont="1" applyFill="1" applyBorder="1" applyAlignment="1" applyProtection="1">
      <alignment horizontal="left" vertical="center" wrapText="1"/>
    </xf>
    <xf numFmtId="0" fontId="5" fillId="3" borderId="13" xfId="0" applyFont="1" applyFill="1" applyBorder="1" applyAlignment="1" applyProtection="1">
      <alignment horizontal="left" vertical="center" wrapText="1"/>
    </xf>
    <xf numFmtId="0" fontId="5" fillId="3" borderId="14" xfId="0" applyFont="1" applyFill="1" applyBorder="1" applyAlignment="1" applyProtection="1">
      <alignment horizontal="left" vertical="center" wrapText="1"/>
    </xf>
    <xf numFmtId="0" fontId="11" fillId="12" borderId="49" xfId="0" applyFont="1" applyFill="1" applyBorder="1" applyAlignment="1" applyProtection="1">
      <alignment horizontal="center" vertical="center"/>
    </xf>
    <xf numFmtId="0" fontId="11" fillId="12" borderId="50" xfId="0" applyFont="1" applyFill="1" applyBorder="1" applyAlignment="1" applyProtection="1">
      <alignment horizontal="center" vertical="center"/>
    </xf>
    <xf numFmtId="0" fontId="11" fillId="12" borderId="51" xfId="0" applyFont="1" applyFill="1" applyBorder="1" applyAlignment="1" applyProtection="1">
      <alignment horizontal="center" vertical="center"/>
    </xf>
    <xf numFmtId="0" fontId="11" fillId="12" borderId="52" xfId="0" applyFont="1" applyFill="1" applyBorder="1" applyAlignment="1" applyProtection="1">
      <alignment horizontal="center" vertical="center"/>
    </xf>
    <xf numFmtId="0" fontId="11" fillId="12" borderId="53" xfId="0" applyFont="1" applyFill="1" applyBorder="1" applyAlignment="1" applyProtection="1">
      <alignment horizontal="center" vertical="center"/>
    </xf>
    <xf numFmtId="0" fontId="11" fillId="12" borderId="48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left" vertical="center" wrapText="1"/>
    </xf>
    <xf numFmtId="0" fontId="5" fillId="3" borderId="9" xfId="0" applyFont="1" applyFill="1" applyBorder="1" applyAlignment="1" applyProtection="1">
      <alignment horizontal="left" vertical="center" wrapText="1"/>
    </xf>
    <xf numFmtId="41" fontId="7" fillId="11" borderId="6" xfId="1" applyNumberFormat="1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left" vertical="center" wrapText="1"/>
    </xf>
    <xf numFmtId="0" fontId="5" fillId="3" borderId="11" xfId="0" applyFont="1" applyFill="1" applyBorder="1" applyAlignment="1" applyProtection="1">
      <alignment horizontal="left" vertical="center" wrapText="1"/>
    </xf>
    <xf numFmtId="0" fontId="7" fillId="11" borderId="20" xfId="1" applyNumberFormat="1" applyFont="1" applyFill="1" applyBorder="1" applyAlignment="1" applyProtection="1">
      <alignment horizontal="center" vertical="center"/>
    </xf>
    <xf numFmtId="41" fontId="7" fillId="11" borderId="20" xfId="1" applyNumberFormat="1" applyFont="1" applyFill="1" applyBorder="1" applyAlignment="1" applyProtection="1">
      <alignment horizontal="center" vertical="center"/>
    </xf>
    <xf numFmtId="0" fontId="8" fillId="5" borderId="2" xfId="0" applyFont="1" applyFill="1" applyBorder="1" applyAlignment="1" applyProtection="1">
      <alignment horizontal="center" vertical="center"/>
    </xf>
    <xf numFmtId="0" fontId="6" fillId="10" borderId="27" xfId="0" applyFont="1" applyFill="1" applyBorder="1" applyAlignment="1" applyProtection="1">
      <alignment horizontal="center" vertical="center"/>
    </xf>
    <xf numFmtId="0" fontId="6" fillId="10" borderId="28" xfId="0" applyFont="1" applyFill="1" applyBorder="1" applyAlignment="1" applyProtection="1">
      <alignment horizontal="center" vertical="center"/>
    </xf>
    <xf numFmtId="0" fontId="6" fillId="10" borderId="29" xfId="0" applyFont="1" applyFill="1" applyBorder="1" applyAlignment="1" applyProtection="1">
      <alignment horizontal="center" vertical="center"/>
    </xf>
    <xf numFmtId="41" fontId="7" fillId="11" borderId="7" xfId="1" applyNumberFormat="1" applyFont="1" applyFill="1" applyBorder="1" applyAlignment="1" applyProtection="1">
      <alignment horizontal="center" vertical="center"/>
    </xf>
    <xf numFmtId="41" fontId="7" fillId="11" borderId="22" xfId="1" applyNumberFormat="1" applyFont="1" applyFill="1" applyBorder="1" applyAlignment="1" applyProtection="1">
      <alignment horizontal="center" vertical="center"/>
    </xf>
  </cellXfs>
  <cellStyles count="5">
    <cellStyle name="4.제목줄" xfId="2" xr:uid="{00000000-0005-0000-0000-000000000000}"/>
    <cellStyle name="98.메뉴" xfId="3" xr:uid="{00000000-0005-0000-0000-000001000000}"/>
    <cellStyle name="99.표준(정수)" xfId="4" xr:uid="{00000000-0005-0000-0000-000002000000}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T45"/>
  <sheetViews>
    <sheetView showGridLines="0" tabSelected="1" topLeftCell="A10" zoomScaleNormal="100" workbookViewId="0">
      <selection activeCell="C41" sqref="C41:D41 C29:D29"/>
    </sheetView>
  </sheetViews>
  <sheetFormatPr defaultColWidth="0" defaultRowHeight="0" customHeight="1" zeroHeight="1" x14ac:dyDescent="0.3"/>
  <cols>
    <col min="1" max="1" width="3.625" style="1" customWidth="1"/>
    <col min="2" max="2" width="15.625" style="1" customWidth="1"/>
    <col min="3" max="3" width="23.875" style="1" bestFit="1" customWidth="1"/>
    <col min="4" max="5" width="15.625" style="1" customWidth="1"/>
    <col min="6" max="6" width="3.625" style="1" customWidth="1"/>
    <col min="7" max="7" width="15.625" style="1" customWidth="1"/>
    <col min="8" max="8" width="18.125" style="1" bestFit="1" customWidth="1"/>
    <col min="9" max="9" width="15.625" style="1" customWidth="1"/>
    <col min="10" max="10" width="3.625" style="1" customWidth="1"/>
    <col min="11" max="14" width="15.5" style="1" hidden="1" customWidth="1"/>
    <col min="15" max="15" width="3.625" style="1" hidden="1" customWidth="1"/>
    <col min="16" max="19" width="9" style="1" hidden="1" customWidth="1"/>
    <col min="20" max="20" width="0" style="1" hidden="1" customWidth="1"/>
    <col min="21" max="16384" width="9" style="1" hidden="1"/>
  </cols>
  <sheetData>
    <row r="1" spans="2:9" ht="8.1" customHeight="1" x14ac:dyDescent="0.3"/>
    <row r="2" spans="2:9" ht="16.5" x14ac:dyDescent="0.3">
      <c r="B2" s="10"/>
      <c r="C2" s="9" t="s">
        <v>20</v>
      </c>
      <c r="D2" s="11"/>
      <c r="E2" s="9" t="s">
        <v>21</v>
      </c>
      <c r="G2" s="18"/>
      <c r="H2" s="9" t="s">
        <v>27</v>
      </c>
    </row>
    <row r="3" spans="2:9" ht="8.1" customHeight="1" thickBot="1" x14ac:dyDescent="0.35"/>
    <row r="4" spans="2:9" ht="15.95" customHeight="1" x14ac:dyDescent="0.3">
      <c r="B4" s="73" t="s">
        <v>96</v>
      </c>
      <c r="C4" s="36" t="s">
        <v>95</v>
      </c>
      <c r="D4" s="83"/>
      <c r="E4" s="84"/>
      <c r="F4" s="2"/>
      <c r="G4" s="54" t="s">
        <v>26</v>
      </c>
      <c r="H4" s="54"/>
      <c r="I4" s="54"/>
    </row>
    <row r="5" spans="2:9" ht="15.95" customHeight="1" x14ac:dyDescent="0.3">
      <c r="B5" s="74"/>
      <c r="C5" s="33" t="s">
        <v>99</v>
      </c>
      <c r="D5" s="55" t="s">
        <v>119</v>
      </c>
      <c r="E5" s="56"/>
      <c r="F5" s="2"/>
      <c r="G5" s="61" t="s">
        <v>136</v>
      </c>
      <c r="H5" s="62"/>
      <c r="I5" s="63"/>
    </row>
    <row r="6" spans="2:9" ht="15.95" customHeight="1" x14ac:dyDescent="0.3">
      <c r="B6" s="74"/>
      <c r="C6" s="33" t="s">
        <v>100</v>
      </c>
      <c r="D6" s="57"/>
      <c r="E6" s="58"/>
      <c r="F6" s="2"/>
      <c r="G6" s="64"/>
      <c r="H6" s="65"/>
      <c r="I6" s="66"/>
    </row>
    <row r="7" spans="2:9" ht="15.95" customHeight="1" x14ac:dyDescent="0.3">
      <c r="B7" s="74"/>
      <c r="C7" s="33" t="s">
        <v>101</v>
      </c>
      <c r="D7" s="30"/>
      <c r="E7" s="23" t="s">
        <v>77</v>
      </c>
      <c r="F7" s="2"/>
      <c r="G7" s="64"/>
      <c r="H7" s="65"/>
      <c r="I7" s="66"/>
    </row>
    <row r="8" spans="2:9" ht="15.95" customHeight="1" x14ac:dyDescent="0.3">
      <c r="B8" s="74"/>
      <c r="C8" s="34" t="s">
        <v>32</v>
      </c>
      <c r="D8" s="39"/>
      <c r="E8" s="40"/>
      <c r="F8" s="2"/>
      <c r="G8" s="64"/>
      <c r="H8" s="65"/>
      <c r="I8" s="66"/>
    </row>
    <row r="9" spans="2:9" ht="15.95" customHeight="1" thickBot="1" x14ac:dyDescent="0.35">
      <c r="B9" s="75"/>
      <c r="C9" s="37" t="s">
        <v>33</v>
      </c>
      <c r="D9" s="27"/>
      <c r="E9" s="25">
        <f>E8</f>
        <v>0</v>
      </c>
      <c r="F9" s="2"/>
      <c r="G9" s="64"/>
      <c r="H9" s="65"/>
      <c r="I9" s="66"/>
    </row>
    <row r="10" spans="2:9" ht="8.1" customHeight="1" thickBot="1" x14ac:dyDescent="0.35">
      <c r="G10" s="64"/>
      <c r="H10" s="65"/>
      <c r="I10" s="66"/>
    </row>
    <row r="11" spans="2:9" ht="15.95" customHeight="1" x14ac:dyDescent="0.3">
      <c r="B11" s="76" t="s">
        <v>97</v>
      </c>
      <c r="C11" s="38" t="s">
        <v>102</v>
      </c>
      <c r="D11" s="59" t="s">
        <v>78</v>
      </c>
      <c r="E11" s="60"/>
      <c r="G11" s="64"/>
      <c r="H11" s="65"/>
      <c r="I11" s="66"/>
    </row>
    <row r="12" spans="2:9" ht="15.95" customHeight="1" x14ac:dyDescent="0.3">
      <c r="B12" s="77"/>
      <c r="C12" s="33" t="s">
        <v>103</v>
      </c>
      <c r="D12" s="29"/>
      <c r="E12" s="22" t="str">
        <f>VLOOKUP(D11,선택인자!B3:G29,3,0)</f>
        <v>kWh</v>
      </c>
      <c r="G12" s="64"/>
      <c r="H12" s="65"/>
      <c r="I12" s="66"/>
    </row>
    <row r="13" spans="2:9" ht="15.95" customHeight="1" thickBot="1" x14ac:dyDescent="0.35">
      <c r="B13" s="78"/>
      <c r="C13" s="37" t="s">
        <v>44</v>
      </c>
      <c r="D13" s="35"/>
      <c r="E13" s="25" t="s">
        <v>4</v>
      </c>
      <c r="F13" s="2"/>
      <c r="G13" s="64"/>
      <c r="H13" s="65"/>
      <c r="I13" s="66"/>
    </row>
    <row r="14" spans="2:9" ht="8.1" customHeight="1" thickBot="1" x14ac:dyDescent="0.35">
      <c r="F14" s="2"/>
      <c r="G14" s="64"/>
      <c r="H14" s="65"/>
      <c r="I14" s="66"/>
    </row>
    <row r="15" spans="2:9" ht="15.95" customHeight="1" x14ac:dyDescent="0.3">
      <c r="B15" s="73" t="s">
        <v>98</v>
      </c>
      <c r="C15" s="38" t="s">
        <v>104</v>
      </c>
      <c r="D15" s="59" t="s">
        <v>78</v>
      </c>
      <c r="E15" s="60"/>
      <c r="F15" s="2"/>
      <c r="G15" s="67"/>
      <c r="H15" s="68"/>
      <c r="I15" s="69"/>
    </row>
    <row r="16" spans="2:9" ht="15.95" customHeight="1" thickBot="1" x14ac:dyDescent="0.35">
      <c r="B16" s="79"/>
      <c r="C16" s="33" t="s">
        <v>105</v>
      </c>
      <c r="D16" s="29"/>
      <c r="E16" s="22" t="str">
        <f>VLOOKUP(D15,선택인자!B3:G29,3,0)</f>
        <v>kWh</v>
      </c>
      <c r="F16" s="2"/>
    </row>
    <row r="17" spans="2:9" ht="15.95" customHeight="1" x14ac:dyDescent="0.3">
      <c r="B17" s="79"/>
      <c r="C17" s="34" t="s">
        <v>106</v>
      </c>
      <c r="D17" s="29"/>
      <c r="E17" s="22" t="s">
        <v>0</v>
      </c>
      <c r="F17" s="2"/>
      <c r="G17" s="90" t="s">
        <v>23</v>
      </c>
      <c r="H17" s="91"/>
      <c r="I17" s="92"/>
    </row>
    <row r="18" spans="2:9" ht="15.95" customHeight="1" thickBot="1" x14ac:dyDescent="0.35">
      <c r="B18" s="79"/>
      <c r="C18" s="34" t="s">
        <v>107</v>
      </c>
      <c r="D18" s="29"/>
      <c r="E18" s="23" t="s">
        <v>1</v>
      </c>
      <c r="F18" s="2"/>
      <c r="G18" s="93"/>
      <c r="H18" s="94"/>
      <c r="I18" s="95"/>
    </row>
    <row r="19" spans="2:9" ht="15.95" customHeight="1" x14ac:dyDescent="0.3">
      <c r="B19" s="79"/>
      <c r="C19" s="34" t="s">
        <v>108</v>
      </c>
      <c r="D19" s="30"/>
      <c r="E19" s="23" t="s">
        <v>2</v>
      </c>
      <c r="F19" s="2"/>
      <c r="G19" s="70" t="s">
        <v>30</v>
      </c>
      <c r="H19" s="71"/>
      <c r="I19" s="72"/>
    </row>
    <row r="20" spans="2:9" ht="15.95" customHeight="1" thickBot="1" x14ac:dyDescent="0.35">
      <c r="B20" s="80"/>
      <c r="C20" s="37" t="s">
        <v>45</v>
      </c>
      <c r="D20" s="27"/>
      <c r="E20" s="25" t="s">
        <v>4</v>
      </c>
      <c r="F20" s="2"/>
      <c r="G20" s="31"/>
      <c r="H20" s="32" t="e">
        <f>C26-C38</f>
        <v>#DIV/0!</v>
      </c>
      <c r="I20" s="26" t="s">
        <v>4</v>
      </c>
    </row>
    <row r="21" spans="2:9" ht="8.1" customHeight="1" thickBot="1" x14ac:dyDescent="0.35"/>
    <row r="22" spans="2:9" ht="15.95" customHeight="1" x14ac:dyDescent="0.3">
      <c r="B22" s="103" t="s">
        <v>89</v>
      </c>
      <c r="C22" s="96" t="s">
        <v>88</v>
      </c>
      <c r="D22" s="96"/>
      <c r="E22" s="97"/>
      <c r="G22" s="70" t="s">
        <v>29</v>
      </c>
      <c r="H22" s="71"/>
      <c r="I22" s="72"/>
    </row>
    <row r="23" spans="2:9" ht="15.95" customHeight="1" thickBot="1" x14ac:dyDescent="0.35">
      <c r="B23" s="74"/>
      <c r="C23" s="98">
        <f>D12</f>
        <v>0</v>
      </c>
      <c r="D23" s="98"/>
      <c r="E23" s="13" t="str">
        <f>VLOOKUP(D11,선택인자!B3:D29,3,0)</f>
        <v>kWh</v>
      </c>
      <c r="G23" s="31"/>
      <c r="H23" s="32" t="e">
        <f>C29-C41</f>
        <v>#DIV/0!</v>
      </c>
      <c r="I23" s="26" t="s">
        <v>3</v>
      </c>
    </row>
    <row r="24" spans="2:9" ht="8.1" customHeight="1" thickBot="1" x14ac:dyDescent="0.35">
      <c r="B24" s="74"/>
      <c r="C24" s="4"/>
      <c r="D24" s="4"/>
      <c r="E24" s="3"/>
    </row>
    <row r="25" spans="2:9" ht="15.95" customHeight="1" x14ac:dyDescent="0.3">
      <c r="B25" s="74"/>
      <c r="C25" s="96" t="s">
        <v>13</v>
      </c>
      <c r="D25" s="96"/>
      <c r="E25" s="97"/>
      <c r="G25" s="70" t="s">
        <v>36</v>
      </c>
      <c r="H25" s="71"/>
      <c r="I25" s="72"/>
    </row>
    <row r="26" spans="2:9" ht="15.95" customHeight="1" thickBot="1" x14ac:dyDescent="0.35">
      <c r="B26" s="74"/>
      <c r="C26" s="98">
        <f>C23*D13</f>
        <v>0</v>
      </c>
      <c r="D26" s="98"/>
      <c r="E26" s="13" t="s">
        <v>4</v>
      </c>
      <c r="G26" s="31"/>
      <c r="H26" s="32" t="e">
        <f>(1-(C41/C29))*100</f>
        <v>#DIV/0!</v>
      </c>
      <c r="I26" s="26" t="s">
        <v>2</v>
      </c>
    </row>
    <row r="27" spans="2:9" ht="8.1" customHeight="1" thickBot="1" x14ac:dyDescent="0.35">
      <c r="B27" s="74"/>
      <c r="C27" s="4"/>
      <c r="D27" s="4"/>
      <c r="E27" s="3"/>
    </row>
    <row r="28" spans="2:9" ht="15.95" customHeight="1" x14ac:dyDescent="0.3">
      <c r="B28" s="74"/>
      <c r="C28" s="99" t="s">
        <v>5</v>
      </c>
      <c r="D28" s="99"/>
      <c r="E28" s="100"/>
      <c r="G28" s="70" t="s">
        <v>37</v>
      </c>
      <c r="H28" s="71"/>
      <c r="I28" s="72"/>
    </row>
    <row r="29" spans="2:9" ht="15.95" customHeight="1" thickBot="1" x14ac:dyDescent="0.35">
      <c r="B29" s="74"/>
      <c r="C29" s="85">
        <f>C23*(G38+H38*21+I38*310)/1000</f>
        <v>0</v>
      </c>
      <c r="D29" s="86"/>
      <c r="E29" s="13" t="s">
        <v>3</v>
      </c>
      <c r="G29" s="31"/>
      <c r="H29" s="32" t="e">
        <f>(1-(C44/C32))*100</f>
        <v>#DIV/0!</v>
      </c>
      <c r="I29" s="26" t="s">
        <v>2</v>
      </c>
    </row>
    <row r="30" spans="2:9" ht="8.1" customHeight="1" thickBot="1" x14ac:dyDescent="0.35">
      <c r="B30" s="74"/>
      <c r="C30" s="4"/>
      <c r="D30" s="4"/>
      <c r="E30" s="3"/>
    </row>
    <row r="31" spans="2:9" ht="15.95" customHeight="1" x14ac:dyDescent="0.3">
      <c r="B31" s="74"/>
      <c r="C31" s="87" t="s">
        <v>40</v>
      </c>
      <c r="D31" s="88"/>
      <c r="E31" s="89"/>
      <c r="G31" s="70" t="s">
        <v>34</v>
      </c>
      <c r="H31" s="71"/>
      <c r="I31" s="72"/>
    </row>
    <row r="32" spans="2:9" ht="15.95" customHeight="1" thickBot="1" x14ac:dyDescent="0.35">
      <c r="B32" s="75"/>
      <c r="C32" s="81" t="e">
        <f>C23/D9</f>
        <v>#DIV/0!</v>
      </c>
      <c r="D32" s="82"/>
      <c r="E32" s="14">
        <f>E8</f>
        <v>0</v>
      </c>
      <c r="G32" s="31"/>
      <c r="H32" s="32" t="e">
        <f>C41/D7</f>
        <v>#DIV/0!</v>
      </c>
      <c r="I32" s="26" t="s">
        <v>35</v>
      </c>
    </row>
    <row r="33" spans="2:9" ht="8.1" customHeight="1" thickBot="1" x14ac:dyDescent="0.35"/>
    <row r="34" spans="2:9" ht="15.95" customHeight="1" x14ac:dyDescent="0.3">
      <c r="B34" s="103" t="s">
        <v>39</v>
      </c>
      <c r="C34" s="96" t="s">
        <v>14</v>
      </c>
      <c r="D34" s="96"/>
      <c r="E34" s="97"/>
    </row>
    <row r="35" spans="2:9" ht="15.95" customHeight="1" x14ac:dyDescent="0.3">
      <c r="B35" s="74"/>
      <c r="C35" s="101" t="e">
        <f>D16*D17*D18/(D19*0.01)</f>
        <v>#DIV/0!</v>
      </c>
      <c r="D35" s="102"/>
      <c r="E35" s="13" t="str">
        <f>VLOOKUP(D15,선택인자!B3:D29,3,0)</f>
        <v>kWh</v>
      </c>
      <c r="G35" s="104" t="s">
        <v>46</v>
      </c>
      <c r="H35" s="105"/>
      <c r="I35" s="106"/>
    </row>
    <row r="36" spans="2:9" ht="8.1" customHeight="1" thickBot="1" x14ac:dyDescent="0.35">
      <c r="B36" s="74"/>
    </row>
    <row r="37" spans="2:9" ht="15.95" customHeight="1" x14ac:dyDescent="0.3">
      <c r="B37" s="74"/>
      <c r="C37" s="96" t="s">
        <v>13</v>
      </c>
      <c r="D37" s="96"/>
      <c r="E37" s="97"/>
      <c r="G37" s="16" t="s">
        <v>10</v>
      </c>
      <c r="H37" s="16" t="s">
        <v>19</v>
      </c>
      <c r="I37" s="16" t="s">
        <v>11</v>
      </c>
    </row>
    <row r="38" spans="2:9" ht="15.95" customHeight="1" x14ac:dyDescent="0.3">
      <c r="B38" s="74"/>
      <c r="C38" s="98" t="e">
        <f>C35*D20</f>
        <v>#DIV/0!</v>
      </c>
      <c r="D38" s="98"/>
      <c r="E38" s="13" t="s">
        <v>4</v>
      </c>
      <c r="G38" s="17">
        <f>VLOOKUP(D11,선택인자!B3:G29,4,0)</f>
        <v>0.45669999999999999</v>
      </c>
      <c r="H38" s="17">
        <f>VLOOKUP(D11,선택인자!B3:G29,5,0)</f>
        <v>3.5999999999999998E-6</v>
      </c>
      <c r="I38" s="17">
        <f>VLOOKUP(D11,선택인자!B3:G29,6,0)</f>
        <v>8.4999999999999999E-6</v>
      </c>
    </row>
    <row r="39" spans="2:9" ht="8.1" customHeight="1" x14ac:dyDescent="0.3">
      <c r="B39" s="74"/>
      <c r="C39" s="4"/>
      <c r="D39" s="4"/>
      <c r="E39" s="3"/>
    </row>
    <row r="40" spans="2:9" ht="15.95" customHeight="1" x14ac:dyDescent="0.3">
      <c r="B40" s="74"/>
      <c r="C40" s="99" t="s">
        <v>5</v>
      </c>
      <c r="D40" s="99"/>
      <c r="E40" s="100"/>
    </row>
    <row r="41" spans="2:9" ht="15.95" customHeight="1" x14ac:dyDescent="0.3">
      <c r="B41" s="74"/>
      <c r="C41" s="85" t="e">
        <f>C35*(G44+H44*21+I44*310)/1000</f>
        <v>#DIV/0!</v>
      </c>
      <c r="D41" s="86"/>
      <c r="E41" s="13" t="s">
        <v>3</v>
      </c>
      <c r="G41" s="104" t="s">
        <v>47</v>
      </c>
      <c r="H41" s="105"/>
      <c r="I41" s="106"/>
    </row>
    <row r="42" spans="2:9" ht="8.1" customHeight="1" x14ac:dyDescent="0.3">
      <c r="B42" s="74"/>
      <c r="C42" s="4"/>
      <c r="D42" s="4"/>
      <c r="E42" s="3"/>
    </row>
    <row r="43" spans="2:9" ht="15.95" customHeight="1" x14ac:dyDescent="0.3">
      <c r="B43" s="74"/>
      <c r="C43" s="87" t="s">
        <v>40</v>
      </c>
      <c r="D43" s="88"/>
      <c r="E43" s="89"/>
      <c r="G43" s="16" t="s">
        <v>10</v>
      </c>
      <c r="H43" s="16" t="s">
        <v>19</v>
      </c>
      <c r="I43" s="16" t="s">
        <v>11</v>
      </c>
    </row>
    <row r="44" spans="2:9" ht="15.95" customHeight="1" thickBot="1" x14ac:dyDescent="0.35">
      <c r="B44" s="75"/>
      <c r="C44" s="81" t="e">
        <f>C35/D9</f>
        <v>#DIV/0!</v>
      </c>
      <c r="D44" s="82"/>
      <c r="E44" s="14">
        <f>E9</f>
        <v>0</v>
      </c>
      <c r="G44" s="17">
        <f>VLOOKUP(D15,선택인자!B3:G29,4,0)</f>
        <v>0.45669999999999999</v>
      </c>
      <c r="H44" s="17">
        <f>VLOOKUP(D15,선택인자!B3:G29,5,0)</f>
        <v>3.5999999999999998E-6</v>
      </c>
      <c r="I44" s="17">
        <f>VLOOKUP(D15,선택인자!B3:G29,6,0)</f>
        <v>8.4999999999999999E-6</v>
      </c>
    </row>
    <row r="45" spans="2:9" ht="15.95" customHeight="1" x14ac:dyDescent="0.3"/>
  </sheetData>
  <sheetProtection algorithmName="SHA-512" hashValue="8LHv8XFNEefWUCTMRAouqmMDA2qrTFXcsHW3WrneauxKTAH9gECiE6YIlP/t76PjozjWDEbmmK+25a9Npcnm6g==" saltValue="Wf+b4i9Nxi7AltDAc6QWlg==" spinCount="100000" sheet="1" objects="1" scenarios="1"/>
  <mergeCells count="36">
    <mergeCell ref="G35:I35"/>
    <mergeCell ref="G41:I41"/>
    <mergeCell ref="C44:D44"/>
    <mergeCell ref="C43:E43"/>
    <mergeCell ref="C37:E37"/>
    <mergeCell ref="C34:E34"/>
    <mergeCell ref="C35:D35"/>
    <mergeCell ref="B34:B44"/>
    <mergeCell ref="D15:E15"/>
    <mergeCell ref="C38:D38"/>
    <mergeCell ref="C40:E40"/>
    <mergeCell ref="C41:D41"/>
    <mergeCell ref="B22:B32"/>
    <mergeCell ref="C22:E22"/>
    <mergeCell ref="C23:D23"/>
    <mergeCell ref="G31:I31"/>
    <mergeCell ref="B4:B9"/>
    <mergeCell ref="B11:B13"/>
    <mergeCell ref="B15:B20"/>
    <mergeCell ref="C32:D32"/>
    <mergeCell ref="D4:E4"/>
    <mergeCell ref="C29:D29"/>
    <mergeCell ref="C31:E31"/>
    <mergeCell ref="G17:I18"/>
    <mergeCell ref="C25:E25"/>
    <mergeCell ref="G19:I19"/>
    <mergeCell ref="C26:D26"/>
    <mergeCell ref="C28:E28"/>
    <mergeCell ref="G22:I22"/>
    <mergeCell ref="G25:I25"/>
    <mergeCell ref="G28:I28"/>
    <mergeCell ref="G4:I4"/>
    <mergeCell ref="D5:E5"/>
    <mergeCell ref="D6:E6"/>
    <mergeCell ref="D11:E11"/>
    <mergeCell ref="G5:I15"/>
  </mergeCells>
  <phoneticPr fontId="2" type="noConversion"/>
  <pageMargins left="0.25" right="0.25" top="0.75" bottom="0.75" header="0.3" footer="0.3"/>
  <pageSetup paperSize="9" scale="71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선택인자!$B$3:$B$29</xm:f>
          </x14:formula1>
          <xm:sqref>D15:E15 D11:E11</xm:sqref>
        </x14:dataValidation>
        <x14:dataValidation type="list" allowBlank="1" showInputMessage="1" showErrorMessage="1" xr:uid="{00000000-0002-0000-0000-000001000000}">
          <x14:formula1>
            <xm:f>선택인자!$Q$3:$Q$14</xm:f>
          </x14:formula1>
          <xm:sqref>D5:E5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47"/>
  <sheetViews>
    <sheetView showGridLines="0" topLeftCell="A9" zoomScaleNormal="100" workbookViewId="0">
      <selection activeCell="H21" sqref="H21 D7"/>
    </sheetView>
  </sheetViews>
  <sheetFormatPr defaultColWidth="0" defaultRowHeight="0" customHeight="1" zeroHeight="1" x14ac:dyDescent="0.3"/>
  <cols>
    <col min="1" max="1" width="3.625" style="1" customWidth="1"/>
    <col min="2" max="2" width="15.625" style="1" customWidth="1"/>
    <col min="3" max="3" width="17.75" style="1" bestFit="1" customWidth="1"/>
    <col min="4" max="5" width="15.625" style="1" customWidth="1"/>
    <col min="6" max="6" width="3.625" style="1" customWidth="1"/>
    <col min="7" max="7" width="15.625" style="1" customWidth="1"/>
    <col min="8" max="8" width="21.875" style="1" bestFit="1" customWidth="1"/>
    <col min="9" max="9" width="15.625" style="1" customWidth="1"/>
    <col min="10" max="10" width="3.625" style="1" customWidth="1"/>
    <col min="11" max="14" width="15.5" style="1" hidden="1" customWidth="1"/>
    <col min="15" max="15" width="3.625" style="1" hidden="1" customWidth="1"/>
    <col min="16" max="19" width="9" style="1" hidden="1" customWidth="1"/>
    <col min="20" max="20" width="0" style="1" hidden="1" customWidth="1"/>
    <col min="21" max="16384" width="9" style="1" hidden="1"/>
  </cols>
  <sheetData>
    <row r="1" spans="2:9" ht="8.1" customHeight="1" x14ac:dyDescent="0.3"/>
    <row r="2" spans="2:9" ht="16.5" x14ac:dyDescent="0.3">
      <c r="B2" s="10"/>
      <c r="C2" s="9" t="s">
        <v>20</v>
      </c>
      <c r="D2" s="11"/>
      <c r="E2" s="9" t="s">
        <v>21</v>
      </c>
      <c r="G2" s="18"/>
      <c r="H2" s="9" t="s">
        <v>27</v>
      </c>
    </row>
    <row r="3" spans="2:9" ht="8.1" customHeight="1" thickBot="1" x14ac:dyDescent="0.35"/>
    <row r="4" spans="2:9" ht="15.95" customHeight="1" x14ac:dyDescent="0.3">
      <c r="B4" s="73" t="s">
        <v>109</v>
      </c>
      <c r="C4" s="36" t="s">
        <v>131</v>
      </c>
      <c r="D4" s="83"/>
      <c r="E4" s="84"/>
      <c r="F4" s="2"/>
      <c r="G4" s="54" t="s">
        <v>26</v>
      </c>
      <c r="H4" s="54"/>
      <c r="I4" s="54"/>
    </row>
    <row r="5" spans="2:9" ht="15.95" customHeight="1" x14ac:dyDescent="0.3">
      <c r="B5" s="74"/>
      <c r="C5" s="33" t="s">
        <v>132</v>
      </c>
      <c r="D5" s="55" t="s">
        <v>119</v>
      </c>
      <c r="E5" s="56"/>
      <c r="F5" s="2"/>
      <c r="G5" s="61" t="s">
        <v>137</v>
      </c>
      <c r="H5" s="62"/>
      <c r="I5" s="63"/>
    </row>
    <row r="6" spans="2:9" ht="15.95" customHeight="1" x14ac:dyDescent="0.3">
      <c r="B6" s="74"/>
      <c r="C6" s="52" t="s">
        <v>133</v>
      </c>
      <c r="D6" s="55" t="s">
        <v>78</v>
      </c>
      <c r="E6" s="56"/>
      <c r="F6" s="2"/>
      <c r="G6" s="64"/>
      <c r="H6" s="65"/>
      <c r="I6" s="66"/>
    </row>
    <row r="7" spans="2:9" ht="15.95" customHeight="1" x14ac:dyDescent="0.3">
      <c r="B7" s="74"/>
      <c r="C7" s="33" t="s">
        <v>134</v>
      </c>
      <c r="D7" s="30"/>
      <c r="E7" s="23" t="s">
        <v>125</v>
      </c>
      <c r="F7" s="2"/>
      <c r="G7" s="64"/>
      <c r="H7" s="65"/>
      <c r="I7" s="66"/>
    </row>
    <row r="8" spans="2:9" ht="15.95" customHeight="1" x14ac:dyDescent="0.3">
      <c r="B8" s="74"/>
      <c r="C8" s="34" t="s">
        <v>126</v>
      </c>
      <c r="D8" s="39"/>
      <c r="E8" s="40"/>
      <c r="F8" s="2"/>
      <c r="G8" s="64"/>
      <c r="H8" s="65"/>
      <c r="I8" s="66"/>
    </row>
    <row r="9" spans="2:9" ht="15.95" customHeight="1" thickBot="1" x14ac:dyDescent="0.35">
      <c r="B9" s="75"/>
      <c r="C9" s="37" t="s">
        <v>33</v>
      </c>
      <c r="D9" s="27"/>
      <c r="E9" s="25">
        <f>E8</f>
        <v>0</v>
      </c>
      <c r="F9" s="2"/>
      <c r="G9" s="64"/>
      <c r="H9" s="65"/>
      <c r="I9" s="66"/>
    </row>
    <row r="10" spans="2:9" ht="8.1" customHeight="1" thickBot="1" x14ac:dyDescent="0.35">
      <c r="B10" s="8"/>
      <c r="G10" s="64"/>
      <c r="H10" s="65"/>
      <c r="I10" s="66"/>
    </row>
    <row r="11" spans="2:9" ht="15.95" customHeight="1" x14ac:dyDescent="0.3">
      <c r="B11" s="73" t="s">
        <v>110</v>
      </c>
      <c r="C11" s="19" t="s">
        <v>127</v>
      </c>
      <c r="D11" s="28"/>
      <c r="E11" s="20" t="str">
        <f>VLOOKUP(D6,선택인자!B3:G29,3,0)</f>
        <v>kWh</v>
      </c>
      <c r="G11" s="64"/>
      <c r="H11" s="65"/>
      <c r="I11" s="66"/>
    </row>
    <row r="12" spans="2:9" ht="15.95" customHeight="1" x14ac:dyDescent="0.3">
      <c r="B12" s="79"/>
      <c r="C12" s="21" t="s">
        <v>128</v>
      </c>
      <c r="D12" s="29"/>
      <c r="E12" s="22" t="s">
        <v>0</v>
      </c>
      <c r="G12" s="64"/>
      <c r="H12" s="65"/>
      <c r="I12" s="66"/>
    </row>
    <row r="13" spans="2:9" ht="15.95" customHeight="1" x14ac:dyDescent="0.3">
      <c r="B13" s="79"/>
      <c r="C13" s="21" t="s">
        <v>129</v>
      </c>
      <c r="D13" s="29"/>
      <c r="E13" s="23" t="s">
        <v>1</v>
      </c>
      <c r="G13" s="64"/>
      <c r="H13" s="65"/>
      <c r="I13" s="66"/>
    </row>
    <row r="14" spans="2:9" ht="15.95" customHeight="1" x14ac:dyDescent="0.3">
      <c r="B14" s="79"/>
      <c r="C14" s="21" t="s">
        <v>130</v>
      </c>
      <c r="D14" s="30"/>
      <c r="E14" s="23" t="s">
        <v>2</v>
      </c>
      <c r="G14" s="67"/>
      <c r="H14" s="68"/>
      <c r="I14" s="69"/>
    </row>
    <row r="15" spans="2:9" ht="15.95" customHeight="1" thickBot="1" x14ac:dyDescent="0.35">
      <c r="B15" s="80"/>
      <c r="C15" s="24" t="s">
        <v>31</v>
      </c>
      <c r="D15" s="27"/>
      <c r="E15" s="25" t="s">
        <v>12</v>
      </c>
    </row>
    <row r="16" spans="2:9" ht="8.1" customHeight="1" thickBot="1" x14ac:dyDescent="0.35">
      <c r="B16" s="8"/>
    </row>
    <row r="17" spans="2:9" ht="15.95" customHeight="1" x14ac:dyDescent="0.3">
      <c r="B17" s="73" t="s">
        <v>111</v>
      </c>
      <c r="C17" s="19" t="s">
        <v>127</v>
      </c>
      <c r="D17" s="28"/>
      <c r="E17" s="20" t="str">
        <f>VLOOKUP(D6,선택인자!B3:G29,3,0)</f>
        <v>kWh</v>
      </c>
      <c r="G17" s="90" t="s">
        <v>23</v>
      </c>
      <c r="H17" s="91"/>
      <c r="I17" s="92"/>
    </row>
    <row r="18" spans="2:9" ht="15.95" customHeight="1" thickBot="1" x14ac:dyDescent="0.35">
      <c r="B18" s="79"/>
      <c r="C18" s="21" t="s">
        <v>128</v>
      </c>
      <c r="D18" s="29"/>
      <c r="E18" s="22" t="s">
        <v>0</v>
      </c>
      <c r="G18" s="93"/>
      <c r="H18" s="94"/>
      <c r="I18" s="95"/>
    </row>
    <row r="19" spans="2:9" ht="15.95" customHeight="1" thickBot="1" x14ac:dyDescent="0.35">
      <c r="B19" s="79"/>
      <c r="C19" s="21" t="s">
        <v>129</v>
      </c>
      <c r="D19" s="29"/>
      <c r="E19" s="23" t="s">
        <v>1</v>
      </c>
      <c r="F19" s="4"/>
    </row>
    <row r="20" spans="2:9" ht="15.95" customHeight="1" x14ac:dyDescent="0.3">
      <c r="B20" s="79"/>
      <c r="C20" s="21" t="s">
        <v>130</v>
      </c>
      <c r="D20" s="30"/>
      <c r="E20" s="23" t="s">
        <v>2</v>
      </c>
      <c r="F20" s="4"/>
      <c r="G20" s="70" t="s">
        <v>18</v>
      </c>
      <c r="H20" s="71"/>
      <c r="I20" s="72"/>
    </row>
    <row r="21" spans="2:9" ht="15.95" customHeight="1" thickBot="1" x14ac:dyDescent="0.35">
      <c r="B21" s="80"/>
      <c r="C21" s="24" t="s">
        <v>31</v>
      </c>
      <c r="D21" s="27"/>
      <c r="E21" s="25" t="s">
        <v>4</v>
      </c>
      <c r="F21" s="2"/>
      <c r="G21" s="31"/>
      <c r="H21" s="32" t="e">
        <f>C24-C36</f>
        <v>#DIV/0!</v>
      </c>
      <c r="I21" s="26" t="str">
        <f>VLOOKUP(D6,선택인자!B3:G29,3,0)</f>
        <v>kWh</v>
      </c>
    </row>
    <row r="22" spans="2:9" ht="8.1" customHeight="1" thickBot="1" x14ac:dyDescent="0.35">
      <c r="F22" s="7"/>
    </row>
    <row r="23" spans="2:9" ht="15.95" customHeight="1" x14ac:dyDescent="0.3">
      <c r="B23" s="103" t="s">
        <v>38</v>
      </c>
      <c r="C23" s="96" t="s">
        <v>14</v>
      </c>
      <c r="D23" s="96"/>
      <c r="E23" s="97"/>
      <c r="F23" s="7"/>
      <c r="G23" s="70" t="s">
        <v>17</v>
      </c>
      <c r="H23" s="71"/>
      <c r="I23" s="72"/>
    </row>
    <row r="24" spans="2:9" ht="15.95" customHeight="1" thickBot="1" x14ac:dyDescent="0.35">
      <c r="B24" s="74"/>
      <c r="C24" s="101" t="e">
        <f>D11*D12*D13/(D14*0.01)</f>
        <v>#DIV/0!</v>
      </c>
      <c r="D24" s="102"/>
      <c r="E24" s="12" t="str">
        <f>VLOOKUP(D6,선택인자!B3:G29,3,0)</f>
        <v>kWh</v>
      </c>
      <c r="G24" s="31"/>
      <c r="H24" s="32" t="e">
        <f>C27-C39</f>
        <v>#DIV/0!</v>
      </c>
      <c r="I24" s="26" t="s">
        <v>4</v>
      </c>
    </row>
    <row r="25" spans="2:9" ht="8.1" customHeight="1" thickBot="1" x14ac:dyDescent="0.35">
      <c r="B25" s="74"/>
      <c r="C25" s="5"/>
      <c r="D25" s="5"/>
      <c r="E25" s="6"/>
    </row>
    <row r="26" spans="2:9" ht="15.95" customHeight="1" x14ac:dyDescent="0.3">
      <c r="B26" s="74"/>
      <c r="C26" s="99" t="s">
        <v>13</v>
      </c>
      <c r="D26" s="99"/>
      <c r="E26" s="100"/>
      <c r="G26" s="70" t="s">
        <v>6</v>
      </c>
      <c r="H26" s="71"/>
      <c r="I26" s="72"/>
    </row>
    <row r="27" spans="2:9" ht="15.95" customHeight="1" thickBot="1" x14ac:dyDescent="0.35">
      <c r="B27" s="74"/>
      <c r="C27" s="98" t="e">
        <f>C24*D15</f>
        <v>#DIV/0!</v>
      </c>
      <c r="D27" s="98"/>
      <c r="E27" s="13" t="s">
        <v>4</v>
      </c>
      <c r="G27" s="31"/>
      <c r="H27" s="32" t="e">
        <f>C30-C42</f>
        <v>#DIV/0!</v>
      </c>
      <c r="I27" s="26" t="s">
        <v>3</v>
      </c>
    </row>
    <row r="28" spans="2:9" ht="8.1" customHeight="1" thickBot="1" x14ac:dyDescent="0.35">
      <c r="B28" s="74"/>
      <c r="C28" s="4"/>
      <c r="D28" s="4"/>
      <c r="E28" s="3"/>
      <c r="G28" s="2"/>
      <c r="H28" s="2"/>
      <c r="I28" s="2"/>
    </row>
    <row r="29" spans="2:9" ht="15.95" customHeight="1" x14ac:dyDescent="0.3">
      <c r="B29" s="74"/>
      <c r="C29" s="99" t="s">
        <v>5</v>
      </c>
      <c r="D29" s="99"/>
      <c r="E29" s="100"/>
      <c r="G29" s="70" t="s">
        <v>41</v>
      </c>
      <c r="H29" s="71"/>
      <c r="I29" s="72"/>
    </row>
    <row r="30" spans="2:9" ht="15.95" customHeight="1" thickBot="1" x14ac:dyDescent="0.35">
      <c r="B30" s="74"/>
      <c r="C30" s="85" t="e">
        <f>C24*(G45+H45*21+I45*310)/1000</f>
        <v>#DIV/0!</v>
      </c>
      <c r="D30" s="86"/>
      <c r="E30" s="13" t="s">
        <v>3</v>
      </c>
      <c r="G30" s="31"/>
      <c r="H30" s="32" t="e">
        <f>(1-(C42/C30))*100</f>
        <v>#DIV/0!</v>
      </c>
      <c r="I30" s="26" t="s">
        <v>2</v>
      </c>
    </row>
    <row r="31" spans="2:9" ht="8.1" customHeight="1" thickBot="1" x14ac:dyDescent="0.35">
      <c r="B31" s="74"/>
      <c r="C31" s="4"/>
      <c r="D31" s="4"/>
      <c r="E31" s="3"/>
    </row>
    <row r="32" spans="2:9" ht="15.95" customHeight="1" x14ac:dyDescent="0.3">
      <c r="B32" s="74"/>
      <c r="C32" s="87" t="s">
        <v>40</v>
      </c>
      <c r="D32" s="88"/>
      <c r="E32" s="89"/>
      <c r="G32" s="70" t="s">
        <v>42</v>
      </c>
      <c r="H32" s="71"/>
      <c r="I32" s="72"/>
    </row>
    <row r="33" spans="2:9" ht="15.95" customHeight="1" thickBot="1" x14ac:dyDescent="0.35">
      <c r="B33" s="75"/>
      <c r="C33" s="81" t="e">
        <f>C24/D9</f>
        <v>#DIV/0!</v>
      </c>
      <c r="D33" s="82"/>
      <c r="E33" s="14" t="str">
        <f>E24</f>
        <v>kWh</v>
      </c>
      <c r="G33" s="31"/>
      <c r="H33" s="32" t="e">
        <f>(1-(C45/C33))*100</f>
        <v>#DIV/0!</v>
      </c>
      <c r="I33" s="26" t="s">
        <v>2</v>
      </c>
    </row>
    <row r="34" spans="2:9" ht="8.1" customHeight="1" thickBot="1" x14ac:dyDescent="0.35"/>
    <row r="35" spans="2:9" ht="15.95" customHeight="1" x14ac:dyDescent="0.3">
      <c r="B35" s="103" t="s">
        <v>90</v>
      </c>
      <c r="C35" s="96" t="s">
        <v>15</v>
      </c>
      <c r="D35" s="96"/>
      <c r="E35" s="97"/>
      <c r="G35" s="70" t="s">
        <v>43</v>
      </c>
      <c r="H35" s="71"/>
      <c r="I35" s="72"/>
    </row>
    <row r="36" spans="2:9" ht="15.95" customHeight="1" thickBot="1" x14ac:dyDescent="0.35">
      <c r="B36" s="74"/>
      <c r="C36" s="101" t="e">
        <f>D17*D18*D19/(D20*0.01)</f>
        <v>#DIV/0!</v>
      </c>
      <c r="D36" s="102"/>
      <c r="E36" s="13" t="str">
        <f>VLOOKUP(D6,선택인자!B3:G29,3,0)</f>
        <v>kWh</v>
      </c>
      <c r="G36" s="31"/>
      <c r="H36" s="32" t="e">
        <f>H21/D7</f>
        <v>#DIV/0!</v>
      </c>
      <c r="I36" s="26" t="s">
        <v>35</v>
      </c>
    </row>
    <row r="37" spans="2:9" ht="8.1" customHeight="1" x14ac:dyDescent="0.3">
      <c r="B37" s="74"/>
      <c r="C37" s="5"/>
      <c r="D37" s="5"/>
      <c r="E37" s="6"/>
    </row>
    <row r="38" spans="2:9" ht="15.95" customHeight="1" x14ac:dyDescent="0.3">
      <c r="B38" s="74"/>
      <c r="C38" s="99" t="s">
        <v>16</v>
      </c>
      <c r="D38" s="99"/>
      <c r="E38" s="100"/>
    </row>
    <row r="39" spans="2:9" ht="15.95" customHeight="1" x14ac:dyDescent="0.3">
      <c r="B39" s="74"/>
      <c r="C39" s="107" t="e">
        <f>C36*D21</f>
        <v>#DIV/0!</v>
      </c>
      <c r="D39" s="108"/>
      <c r="E39" s="13" t="s">
        <v>4</v>
      </c>
    </row>
    <row r="40" spans="2:9" ht="8.1" customHeight="1" x14ac:dyDescent="0.3">
      <c r="B40" s="74"/>
      <c r="C40" s="4"/>
      <c r="D40" s="4"/>
      <c r="E40" s="3"/>
    </row>
    <row r="41" spans="2:9" ht="15.95" customHeight="1" x14ac:dyDescent="0.3">
      <c r="B41" s="74"/>
      <c r="C41" s="99" t="s">
        <v>5</v>
      </c>
      <c r="D41" s="99"/>
      <c r="E41" s="100"/>
    </row>
    <row r="42" spans="2:9" ht="15.95" customHeight="1" x14ac:dyDescent="0.3">
      <c r="B42" s="74"/>
      <c r="C42" s="85" t="e">
        <f>C36*(G45+H45*21+I45*310)/1000</f>
        <v>#DIV/0!</v>
      </c>
      <c r="D42" s="86"/>
      <c r="E42" s="13" t="s">
        <v>3</v>
      </c>
      <c r="G42" s="104" t="s">
        <v>22</v>
      </c>
      <c r="H42" s="105"/>
      <c r="I42" s="106"/>
    </row>
    <row r="43" spans="2:9" ht="8.1" customHeight="1" x14ac:dyDescent="0.3">
      <c r="B43" s="74"/>
      <c r="C43" s="4"/>
      <c r="D43" s="4"/>
      <c r="E43" s="3"/>
    </row>
    <row r="44" spans="2:9" ht="15.95" customHeight="1" x14ac:dyDescent="0.3">
      <c r="B44" s="74"/>
      <c r="C44" s="87" t="s">
        <v>28</v>
      </c>
      <c r="D44" s="88"/>
      <c r="E44" s="89"/>
      <c r="G44" s="16" t="s">
        <v>10</v>
      </c>
      <c r="H44" s="16" t="s">
        <v>19</v>
      </c>
      <c r="I44" s="16" t="s">
        <v>11</v>
      </c>
    </row>
    <row r="45" spans="2:9" ht="15.95" customHeight="1" thickBot="1" x14ac:dyDescent="0.35">
      <c r="B45" s="75"/>
      <c r="C45" s="81" t="e">
        <f>C36/D9</f>
        <v>#DIV/0!</v>
      </c>
      <c r="D45" s="82"/>
      <c r="E45" s="14" t="str">
        <f>E36</f>
        <v>kWh</v>
      </c>
      <c r="G45" s="17">
        <f>VLOOKUP(D6,선택인자!B3:G29,4,0)</f>
        <v>0.45669999999999999</v>
      </c>
      <c r="H45" s="17">
        <f>VLOOKUP(D6,선택인자!B3:G29,5,0)</f>
        <v>3.5999999999999998E-6</v>
      </c>
      <c r="I45" s="17">
        <f>VLOOKUP(D6,선택인자!B3:G29,6,0)</f>
        <v>8.4999999999999999E-6</v>
      </c>
    </row>
    <row r="46" spans="2:9" ht="15.95" customHeight="1" x14ac:dyDescent="0.3"/>
    <row r="47" spans="2:9" ht="16.5" hidden="1" customHeight="1" x14ac:dyDescent="0.3"/>
  </sheetData>
  <sheetProtection algorithmName="SHA-512" hashValue="PN7I+PHey/UjuLIJJV7G7fa9e03Spq+bMWD1genSC+Dufq+YscVT1yk5WAlb9EhqvKhi8nczX2jI68UFcFr86w==" saltValue="M8oywMpUItnmmJbFmOf6Rw==" spinCount="100000" sheet="1" objects="1" scenarios="1"/>
  <mergeCells count="34">
    <mergeCell ref="G32:I32"/>
    <mergeCell ref="G20:I20"/>
    <mergeCell ref="G23:I23"/>
    <mergeCell ref="B35:B45"/>
    <mergeCell ref="C35:E35"/>
    <mergeCell ref="C42:D42"/>
    <mergeCell ref="G42:I42"/>
    <mergeCell ref="C36:D36"/>
    <mergeCell ref="C38:E38"/>
    <mergeCell ref="C39:D39"/>
    <mergeCell ref="C41:E41"/>
    <mergeCell ref="C44:E44"/>
    <mergeCell ref="C45:D45"/>
    <mergeCell ref="G35:I35"/>
    <mergeCell ref="G17:I18"/>
    <mergeCell ref="C30:D30"/>
    <mergeCell ref="D4:E4"/>
    <mergeCell ref="D5:E5"/>
    <mergeCell ref="D6:E6"/>
    <mergeCell ref="C23:E23"/>
    <mergeCell ref="C24:D24"/>
    <mergeCell ref="C26:E26"/>
    <mergeCell ref="G4:I4"/>
    <mergeCell ref="G5:I14"/>
    <mergeCell ref="G26:I26"/>
    <mergeCell ref="G29:I29"/>
    <mergeCell ref="B4:B9"/>
    <mergeCell ref="B11:B15"/>
    <mergeCell ref="B17:B21"/>
    <mergeCell ref="C27:D27"/>
    <mergeCell ref="C29:E29"/>
    <mergeCell ref="B23:B33"/>
    <mergeCell ref="C32:E32"/>
    <mergeCell ref="C33:D33"/>
  </mergeCells>
  <phoneticPr fontId="2" type="noConversion"/>
  <pageMargins left="0.7" right="0.7" top="0.75" bottom="0.75" header="0.3" footer="0.3"/>
  <pageSetup paperSize="9" scale="64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100-000000000000}">
          <x14:formula1>
            <xm:f>선택인자!$B$3:$B$29</xm:f>
          </x14:formula1>
          <xm:sqref>D6:E6</xm:sqref>
        </x14:dataValidation>
        <x14:dataValidation type="list" allowBlank="1" showInputMessage="1" showErrorMessage="1" xr:uid="{00000000-0002-0000-0100-000001000000}">
          <x14:formula1>
            <xm:f>선택인자!$Q$3:$Q$14</xm:f>
          </x14:formula1>
          <xm:sqref>D5:E5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Q31"/>
  <sheetViews>
    <sheetView workbookViewId="0">
      <selection activeCell="H23" sqref="H23"/>
    </sheetView>
  </sheetViews>
  <sheetFormatPr defaultRowHeight="16.5" x14ac:dyDescent="0.3"/>
  <cols>
    <col min="1" max="1" width="2.625" customWidth="1"/>
    <col min="2" max="2" width="20.125" bestFit="1" customWidth="1"/>
    <col min="3" max="3" width="10.375" customWidth="1"/>
    <col min="4" max="4" width="7" bestFit="1" customWidth="1"/>
    <col min="5" max="7" width="15.625" customWidth="1"/>
    <col min="8" max="8" width="10.5" bestFit="1" customWidth="1"/>
    <col min="9" max="9" width="8.5" bestFit="1" customWidth="1"/>
    <col min="10" max="10" width="10.5" bestFit="1" customWidth="1"/>
    <col min="11" max="11" width="8.5" bestFit="1" customWidth="1"/>
    <col min="12" max="12" width="2.625" customWidth="1"/>
    <col min="13" max="13" width="21.375" customWidth="1"/>
    <col min="14" max="14" width="16.875" customWidth="1"/>
    <col min="15" max="15" width="21.375" customWidth="1"/>
    <col min="16" max="16" width="2.625" customWidth="1"/>
    <col min="17" max="17" width="28.875" customWidth="1"/>
  </cols>
  <sheetData>
    <row r="2" spans="1:17" x14ac:dyDescent="0.3">
      <c r="B2" s="15" t="s">
        <v>7</v>
      </c>
      <c r="C2" s="15" t="s">
        <v>8</v>
      </c>
      <c r="D2" s="15" t="s">
        <v>9</v>
      </c>
      <c r="E2" s="15" t="s">
        <v>48</v>
      </c>
      <c r="F2" s="15" t="s">
        <v>49</v>
      </c>
      <c r="G2" s="15" t="s">
        <v>50</v>
      </c>
      <c r="H2" s="15" t="s">
        <v>24</v>
      </c>
      <c r="I2" s="15" t="s">
        <v>9</v>
      </c>
      <c r="J2" s="15" t="s">
        <v>25</v>
      </c>
      <c r="K2" s="15" t="s">
        <v>9</v>
      </c>
      <c r="M2" s="49" t="s">
        <v>92</v>
      </c>
      <c r="N2" s="50" t="s">
        <v>93</v>
      </c>
      <c r="O2" s="50" t="s">
        <v>94</v>
      </c>
      <c r="Q2" s="53" t="s">
        <v>135</v>
      </c>
    </row>
    <row r="3" spans="1:17" x14ac:dyDescent="0.3">
      <c r="B3" s="15" t="s">
        <v>51</v>
      </c>
      <c r="C3" s="15">
        <v>1</v>
      </c>
      <c r="D3" s="15" t="s">
        <v>52</v>
      </c>
      <c r="E3" s="15">
        <f>M3*H3/1000000</f>
        <v>3.0932599999999995</v>
      </c>
      <c r="F3" s="15">
        <f>N3*H3/1000000</f>
        <v>1.2660000000000001E-4</v>
      </c>
      <c r="G3" s="15">
        <f>O3*H3/1000000</f>
        <v>2.5320000000000002E-5</v>
      </c>
      <c r="H3" s="15">
        <v>42.2</v>
      </c>
      <c r="I3" s="15" t="s">
        <v>53</v>
      </c>
      <c r="J3" s="15">
        <v>45</v>
      </c>
      <c r="K3" s="15" t="s">
        <v>53</v>
      </c>
      <c r="M3" s="41">
        <v>73299.999999999985</v>
      </c>
      <c r="N3" s="41">
        <v>3</v>
      </c>
      <c r="O3" s="41">
        <v>0.6</v>
      </c>
      <c r="Q3" s="51" t="s">
        <v>112</v>
      </c>
    </row>
    <row r="4" spans="1:17" x14ac:dyDescent="0.3">
      <c r="B4" s="15" t="s">
        <v>54</v>
      </c>
      <c r="C4" s="15">
        <v>1</v>
      </c>
      <c r="D4" s="15" t="s">
        <v>55</v>
      </c>
      <c r="E4" s="15">
        <f>M4*H4/1000000</f>
        <v>2.1067200000000006</v>
      </c>
      <c r="F4" s="15">
        <f>N4*H4/1000000</f>
        <v>9.1199999999999994E-5</v>
      </c>
      <c r="G4" s="15">
        <f t="shared" ref="G4:G28" si="0">O4*H4/1000000</f>
        <v>1.8239999999999998E-5</v>
      </c>
      <c r="H4" s="15">
        <v>30.4</v>
      </c>
      <c r="I4" s="15" t="s">
        <v>56</v>
      </c>
      <c r="J4" s="15">
        <v>32.700000000000003</v>
      </c>
      <c r="K4" s="15" t="s">
        <v>56</v>
      </c>
      <c r="M4" s="41">
        <v>69300.000000000015</v>
      </c>
      <c r="N4" s="41">
        <v>3</v>
      </c>
      <c r="O4" s="41">
        <v>0.6</v>
      </c>
      <c r="Q4" s="51" t="s">
        <v>113</v>
      </c>
    </row>
    <row r="5" spans="1:17" x14ac:dyDescent="0.3">
      <c r="B5" s="15" t="s">
        <v>57</v>
      </c>
      <c r="C5" s="15">
        <v>1</v>
      </c>
      <c r="D5" s="15" t="s">
        <v>55</v>
      </c>
      <c r="E5" s="15">
        <f t="shared" ref="E5:E28" si="1">M5*H5/1000000</f>
        <v>2.4589799999999995</v>
      </c>
      <c r="F5" s="15">
        <f t="shared" ref="F5:F28" si="2">N5*H5/1000000</f>
        <v>1.0260000000000001E-4</v>
      </c>
      <c r="G5" s="15">
        <f t="shared" si="0"/>
        <v>2.052E-5</v>
      </c>
      <c r="H5" s="15">
        <v>34.200000000000003</v>
      </c>
      <c r="I5" s="15" t="s">
        <v>56</v>
      </c>
      <c r="J5" s="15">
        <v>36.700000000000003</v>
      </c>
      <c r="K5" s="15" t="s">
        <v>56</v>
      </c>
      <c r="M5" s="41">
        <v>71899.999999999985</v>
      </c>
      <c r="N5" s="41">
        <v>3</v>
      </c>
      <c r="O5" s="41">
        <v>0.6</v>
      </c>
      <c r="Q5" s="51" t="s">
        <v>114</v>
      </c>
    </row>
    <row r="6" spans="1:17" x14ac:dyDescent="0.3">
      <c r="B6" s="15" t="s">
        <v>58</v>
      </c>
      <c r="C6" s="15">
        <v>1</v>
      </c>
      <c r="D6" s="15" t="s">
        <v>55</v>
      </c>
      <c r="E6" s="15">
        <f t="shared" si="1"/>
        <v>2.60832</v>
      </c>
      <c r="F6" s="15">
        <f t="shared" si="2"/>
        <v>1.0560000000000001E-4</v>
      </c>
      <c r="G6" s="15">
        <f t="shared" si="0"/>
        <v>2.1120000000000001E-5</v>
      </c>
      <c r="H6" s="15">
        <v>35.200000000000003</v>
      </c>
      <c r="I6" s="15" t="s">
        <v>56</v>
      </c>
      <c r="J6" s="15">
        <v>37.799999999999997</v>
      </c>
      <c r="K6" s="15" t="s">
        <v>56</v>
      </c>
      <c r="M6" s="41">
        <v>74100</v>
      </c>
      <c r="N6" s="41">
        <v>3</v>
      </c>
      <c r="O6" s="41">
        <v>0.6</v>
      </c>
      <c r="Q6" s="51" t="s">
        <v>115</v>
      </c>
    </row>
    <row r="7" spans="1:17" x14ac:dyDescent="0.3">
      <c r="B7" s="15" t="s">
        <v>59</v>
      </c>
      <c r="C7" s="15">
        <v>1</v>
      </c>
      <c r="D7" s="15" t="s">
        <v>55</v>
      </c>
      <c r="E7" s="15">
        <f t="shared" si="1"/>
        <v>2.7336399999999998</v>
      </c>
      <c r="F7" s="15">
        <f t="shared" si="2"/>
        <v>1.0919999999999997E-4</v>
      </c>
      <c r="G7" s="15">
        <f t="shared" si="0"/>
        <v>2.1840000000000004E-5</v>
      </c>
      <c r="H7" s="15">
        <v>36.4</v>
      </c>
      <c r="I7" s="15" t="s">
        <v>56</v>
      </c>
      <c r="J7" s="15">
        <v>39</v>
      </c>
      <c r="K7" s="15" t="s">
        <v>56</v>
      </c>
      <c r="M7" s="41">
        <v>75100</v>
      </c>
      <c r="N7" s="41">
        <v>2.9999999999999996</v>
      </c>
      <c r="O7" s="41">
        <v>0.60000000000000009</v>
      </c>
      <c r="Q7" s="51" t="s">
        <v>116</v>
      </c>
    </row>
    <row r="8" spans="1:17" x14ac:dyDescent="0.3">
      <c r="B8" s="15" t="s">
        <v>60</v>
      </c>
      <c r="C8" s="15">
        <v>1</v>
      </c>
      <c r="D8" s="15" t="s">
        <v>55</v>
      </c>
      <c r="E8" s="15">
        <f t="shared" si="1"/>
        <v>2.9032</v>
      </c>
      <c r="F8" s="15">
        <f t="shared" si="2"/>
        <v>1.1400000000000001E-4</v>
      </c>
      <c r="G8" s="15">
        <f t="shared" si="0"/>
        <v>2.2800000000000005E-5</v>
      </c>
      <c r="H8" s="15">
        <v>38</v>
      </c>
      <c r="I8" s="15" t="s">
        <v>56</v>
      </c>
      <c r="J8" s="15">
        <v>40.5</v>
      </c>
      <c r="K8" s="15" t="s">
        <v>56</v>
      </c>
      <c r="M8" s="41">
        <v>76400</v>
      </c>
      <c r="N8" s="41">
        <v>3</v>
      </c>
      <c r="O8" s="41">
        <v>0.60000000000000009</v>
      </c>
      <c r="Q8" s="51" t="s">
        <v>117</v>
      </c>
    </row>
    <row r="9" spans="1:17" x14ac:dyDescent="0.3">
      <c r="B9" s="15" t="s">
        <v>61</v>
      </c>
      <c r="C9" s="15">
        <v>1</v>
      </c>
      <c r="D9" s="15" t="s">
        <v>55</v>
      </c>
      <c r="E9" s="15">
        <f t="shared" si="1"/>
        <v>3.0340799999999999</v>
      </c>
      <c r="F9" s="15">
        <f t="shared" si="2"/>
        <v>1.1760000000000001E-4</v>
      </c>
      <c r="G9" s="15">
        <f t="shared" si="0"/>
        <v>2.3519999999999995E-5</v>
      </c>
      <c r="H9" s="15">
        <v>39.200000000000003</v>
      </c>
      <c r="I9" s="15" t="s">
        <v>56</v>
      </c>
      <c r="J9" s="15">
        <v>41.7</v>
      </c>
      <c r="K9" s="15" t="s">
        <v>56</v>
      </c>
      <c r="M9" s="41">
        <v>77400</v>
      </c>
      <c r="N9" s="41">
        <v>3</v>
      </c>
      <c r="O9" s="41">
        <v>0.59999999999999987</v>
      </c>
      <c r="Q9" s="51" t="s">
        <v>118</v>
      </c>
    </row>
    <row r="10" spans="1:17" x14ac:dyDescent="0.3">
      <c r="B10" s="15" t="s">
        <v>62</v>
      </c>
      <c r="C10" s="15">
        <v>1</v>
      </c>
      <c r="D10" s="15" t="s">
        <v>52</v>
      </c>
      <c r="E10" s="15">
        <f t="shared" si="1"/>
        <v>2.9215300000000002</v>
      </c>
      <c r="F10" s="15">
        <f t="shared" si="2"/>
        <v>4.6299999999999994E-5</v>
      </c>
      <c r="G10" s="15">
        <f t="shared" si="0"/>
        <v>4.6299999999999989E-6</v>
      </c>
      <c r="H10" s="15">
        <v>46.3</v>
      </c>
      <c r="I10" s="15" t="s">
        <v>53</v>
      </c>
      <c r="J10" s="15">
        <v>50.4</v>
      </c>
      <c r="K10" s="15" t="s">
        <v>53</v>
      </c>
      <c r="M10" s="41">
        <v>63100</v>
      </c>
      <c r="N10" s="41">
        <v>1</v>
      </c>
      <c r="O10" s="41">
        <v>9.9999999999999992E-2</v>
      </c>
      <c r="Q10" s="51" t="s">
        <v>120</v>
      </c>
    </row>
    <row r="11" spans="1:17" x14ac:dyDescent="0.3">
      <c r="A11" s="44"/>
      <c r="B11" s="46" t="s">
        <v>80</v>
      </c>
      <c r="C11" s="47">
        <v>1</v>
      </c>
      <c r="D11" s="47" t="s">
        <v>79</v>
      </c>
      <c r="E11" s="47">
        <f t="shared" ref="E11" si="3">M11*H11/1000000</f>
        <v>2.88367</v>
      </c>
      <c r="F11" s="47">
        <f t="shared" ref="F11" si="4">N11*H11/1000000</f>
        <v>4.57E-5</v>
      </c>
      <c r="G11" s="47">
        <f t="shared" ref="G11" si="5">O11*H11/1000000</f>
        <v>4.5700000000000003E-6</v>
      </c>
      <c r="H11" s="47">
        <v>45.7</v>
      </c>
      <c r="I11" s="47" t="s">
        <v>53</v>
      </c>
      <c r="J11" s="47">
        <v>49.5</v>
      </c>
      <c r="K11" s="47" t="s">
        <v>53</v>
      </c>
      <c r="L11" s="44"/>
      <c r="M11" s="45">
        <v>63100</v>
      </c>
      <c r="N11" s="45">
        <v>1</v>
      </c>
      <c r="O11" s="45">
        <v>0.1</v>
      </c>
      <c r="P11" s="44"/>
      <c r="Q11" s="51" t="s">
        <v>121</v>
      </c>
    </row>
    <row r="12" spans="1:17" x14ac:dyDescent="0.3">
      <c r="B12" s="47" t="s">
        <v>63</v>
      </c>
      <c r="C12" s="47">
        <v>1</v>
      </c>
      <c r="D12" s="47" t="s">
        <v>55</v>
      </c>
      <c r="E12" s="47">
        <f t="shared" si="1"/>
        <v>2.1916699999999993</v>
      </c>
      <c r="F12" s="47">
        <f t="shared" si="2"/>
        <v>8.9699999999999985E-5</v>
      </c>
      <c r="G12" s="47">
        <f t="shared" si="0"/>
        <v>1.7939999999999998E-5</v>
      </c>
      <c r="H12" s="47">
        <v>29.9</v>
      </c>
      <c r="I12" s="47" t="s">
        <v>56</v>
      </c>
      <c r="J12" s="47">
        <v>32.299999999999997</v>
      </c>
      <c r="K12" s="47" t="s">
        <v>56</v>
      </c>
      <c r="M12" s="41">
        <v>73299.999999999985</v>
      </c>
      <c r="N12" s="41">
        <v>2.9999999999999996</v>
      </c>
      <c r="O12" s="41">
        <v>0.6</v>
      </c>
      <c r="Q12" s="51" t="s">
        <v>122</v>
      </c>
    </row>
    <row r="13" spans="1:17" x14ac:dyDescent="0.3">
      <c r="A13" s="44"/>
      <c r="B13" s="46" t="s">
        <v>81</v>
      </c>
      <c r="C13" s="47">
        <v>1</v>
      </c>
      <c r="D13" s="47" t="s">
        <v>55</v>
      </c>
      <c r="E13" s="47">
        <f t="shared" ref="E13" si="6">M13*H13/1000000</f>
        <v>2.22099</v>
      </c>
      <c r="F13" s="47">
        <f t="shared" ref="F13" si="7">N13*H13/1000000</f>
        <v>9.09E-5</v>
      </c>
      <c r="G13" s="47">
        <f t="shared" ref="G13" si="8">O13*H13/1000000</f>
        <v>1.8179999999999999E-5</v>
      </c>
      <c r="H13" s="47">
        <v>30.3</v>
      </c>
      <c r="I13" s="47" t="s">
        <v>56</v>
      </c>
      <c r="J13" s="47">
        <v>32.799999999999997</v>
      </c>
      <c r="K13" s="47" t="s">
        <v>56</v>
      </c>
      <c r="L13" s="44"/>
      <c r="M13" s="45">
        <v>73300</v>
      </c>
      <c r="N13" s="45">
        <v>3</v>
      </c>
      <c r="O13" s="45">
        <v>0.6</v>
      </c>
      <c r="P13" s="44"/>
      <c r="Q13" s="51" t="s">
        <v>123</v>
      </c>
    </row>
    <row r="14" spans="1:17" x14ac:dyDescent="0.3">
      <c r="B14" s="47" t="s">
        <v>83</v>
      </c>
      <c r="C14" s="47">
        <v>1</v>
      </c>
      <c r="D14" s="47" t="s">
        <v>52</v>
      </c>
      <c r="E14" s="47">
        <f t="shared" si="1"/>
        <v>3.16344</v>
      </c>
      <c r="F14" s="47">
        <f t="shared" si="2"/>
        <v>1.1760000000000001E-4</v>
      </c>
      <c r="G14" s="47">
        <f t="shared" si="0"/>
        <v>2.3519999999999995E-5</v>
      </c>
      <c r="H14" s="47">
        <v>39.200000000000003</v>
      </c>
      <c r="I14" s="47" t="s">
        <v>53</v>
      </c>
      <c r="J14" s="47">
        <v>41.4</v>
      </c>
      <c r="K14" s="47" t="s">
        <v>53</v>
      </c>
      <c r="M14" s="41">
        <v>80700</v>
      </c>
      <c r="N14" s="41">
        <v>3</v>
      </c>
      <c r="O14" s="41">
        <v>0.59999999999999987</v>
      </c>
      <c r="Q14" s="51" t="s">
        <v>124</v>
      </c>
    </row>
    <row r="15" spans="1:17" x14ac:dyDescent="0.3">
      <c r="B15" s="47" t="s">
        <v>64</v>
      </c>
      <c r="C15" s="47">
        <v>1</v>
      </c>
      <c r="D15" s="47" t="s">
        <v>55</v>
      </c>
      <c r="E15" s="47">
        <f t="shared" si="1"/>
        <v>2.7340900000000001</v>
      </c>
      <c r="F15" s="47">
        <f t="shared" si="2"/>
        <v>1.119E-4</v>
      </c>
      <c r="G15" s="47">
        <f t="shared" si="0"/>
        <v>2.2379999999999999E-5</v>
      </c>
      <c r="H15" s="47">
        <v>37.299999999999997</v>
      </c>
      <c r="I15" s="47" t="s">
        <v>56</v>
      </c>
      <c r="J15" s="47">
        <v>40</v>
      </c>
      <c r="K15" s="47" t="s">
        <v>56</v>
      </c>
      <c r="M15" s="41">
        <v>73300</v>
      </c>
      <c r="N15" s="41">
        <v>3</v>
      </c>
      <c r="O15" s="41">
        <v>0.6</v>
      </c>
    </row>
    <row r="16" spans="1:17" x14ac:dyDescent="0.3">
      <c r="A16" s="44"/>
      <c r="B16" s="46" t="s">
        <v>84</v>
      </c>
      <c r="C16" s="47">
        <v>1</v>
      </c>
      <c r="D16" s="47" t="s">
        <v>52</v>
      </c>
      <c r="E16" s="47">
        <f t="shared" ref="E16:E18" si="9">M16*H16/1000000</f>
        <v>3.3345000000000007</v>
      </c>
      <c r="F16" s="47">
        <f t="shared" ref="F16:F18" si="10">N16*H16/1000000</f>
        <v>1.0260000000000001E-4</v>
      </c>
      <c r="G16" s="47">
        <f t="shared" ref="G16:G18" si="11">O16*H16/1000000</f>
        <v>2.052E-5</v>
      </c>
      <c r="H16" s="47">
        <v>34.200000000000003</v>
      </c>
      <c r="I16" s="47" t="s">
        <v>53</v>
      </c>
      <c r="J16" s="47">
        <v>35</v>
      </c>
      <c r="K16" s="47" t="s">
        <v>53</v>
      </c>
      <c r="L16" s="44"/>
      <c r="M16" s="45">
        <v>97500</v>
      </c>
      <c r="N16" s="45">
        <v>3</v>
      </c>
      <c r="O16" s="45">
        <v>0.6</v>
      </c>
      <c r="P16" s="44"/>
    </row>
    <row r="17" spans="1:16" x14ac:dyDescent="0.3">
      <c r="A17" s="44"/>
      <c r="B17" s="46" t="s">
        <v>85</v>
      </c>
      <c r="C17" s="47">
        <v>1</v>
      </c>
      <c r="D17" s="47" t="s">
        <v>55</v>
      </c>
      <c r="E17" s="47">
        <f t="shared" si="9"/>
        <v>2.4877400000000001</v>
      </c>
      <c r="F17" s="47">
        <f t="shared" si="10"/>
        <v>1.0380000000000002E-4</v>
      </c>
      <c r="G17" s="47">
        <f t="shared" si="11"/>
        <v>2.0760000000000001E-5</v>
      </c>
      <c r="H17" s="47">
        <v>34.6</v>
      </c>
      <c r="I17" s="47" t="s">
        <v>56</v>
      </c>
      <c r="J17" s="47">
        <v>37.1</v>
      </c>
      <c r="K17" s="47" t="s">
        <v>56</v>
      </c>
      <c r="L17" s="44"/>
      <c r="M17" s="45">
        <v>71900</v>
      </c>
      <c r="N17" s="45">
        <v>3</v>
      </c>
      <c r="O17" s="45">
        <v>0.6</v>
      </c>
      <c r="P17" s="44"/>
    </row>
    <row r="18" spans="1:16" x14ac:dyDescent="0.3">
      <c r="A18" s="44"/>
      <c r="B18" s="46" t="s">
        <v>86</v>
      </c>
      <c r="C18" s="47">
        <v>1</v>
      </c>
      <c r="D18" s="47" t="s">
        <v>55</v>
      </c>
      <c r="E18" s="47">
        <f t="shared" si="9"/>
        <v>2.91798</v>
      </c>
      <c r="F18" s="47">
        <f t="shared" si="10"/>
        <v>1.1310000000000001E-4</v>
      </c>
      <c r="G18" s="47">
        <f t="shared" si="11"/>
        <v>2.262E-5</v>
      </c>
      <c r="H18" s="47">
        <v>37.700000000000003</v>
      </c>
      <c r="I18" s="47" t="s">
        <v>56</v>
      </c>
      <c r="J18" s="47">
        <v>39.9</v>
      </c>
      <c r="K18" s="47" t="s">
        <v>56</v>
      </c>
      <c r="L18" s="44"/>
      <c r="M18" s="45">
        <v>77400</v>
      </c>
      <c r="N18" s="45">
        <v>3</v>
      </c>
      <c r="O18" s="45">
        <v>0.6</v>
      </c>
      <c r="P18" s="44"/>
    </row>
    <row r="19" spans="1:16" x14ac:dyDescent="0.3">
      <c r="B19" s="47" t="s">
        <v>65</v>
      </c>
      <c r="C19" s="47">
        <v>1</v>
      </c>
      <c r="D19" s="47" t="s">
        <v>52</v>
      </c>
      <c r="E19" s="47">
        <f t="shared" si="1"/>
        <v>2.7713399999999999</v>
      </c>
      <c r="F19" s="47">
        <f t="shared" si="2"/>
        <v>4.9400000000000001E-5</v>
      </c>
      <c r="G19" s="47">
        <f t="shared" si="0"/>
        <v>4.9400000000000001E-6</v>
      </c>
      <c r="H19" s="47">
        <v>49.4</v>
      </c>
      <c r="I19" s="47" t="s">
        <v>53</v>
      </c>
      <c r="J19" s="47">
        <v>54.7</v>
      </c>
      <c r="K19" s="47" t="s">
        <v>53</v>
      </c>
      <c r="M19" s="41">
        <v>56100</v>
      </c>
      <c r="N19" s="41">
        <v>1</v>
      </c>
      <c r="O19" s="41">
        <v>0.1</v>
      </c>
    </row>
    <row r="20" spans="1:16" x14ac:dyDescent="0.3">
      <c r="B20" s="47" t="s">
        <v>66</v>
      </c>
      <c r="C20" s="47">
        <v>1</v>
      </c>
      <c r="D20" s="47" t="s">
        <v>67</v>
      </c>
      <c r="E20" s="47">
        <f t="shared" si="1"/>
        <v>2.1822900000000001</v>
      </c>
      <c r="F20" s="47">
        <f t="shared" si="2"/>
        <v>3.8899999999999997E-5</v>
      </c>
      <c r="G20" s="47">
        <f t="shared" si="0"/>
        <v>3.89E-6</v>
      </c>
      <c r="H20" s="47">
        <v>38.9</v>
      </c>
      <c r="I20" s="47" t="s">
        <v>68</v>
      </c>
      <c r="J20" s="47">
        <v>43.1</v>
      </c>
      <c r="K20" s="47" t="s">
        <v>68</v>
      </c>
      <c r="M20" s="41">
        <v>56100.000000000007</v>
      </c>
      <c r="N20" s="41">
        <v>1</v>
      </c>
      <c r="O20" s="41">
        <v>0.1</v>
      </c>
    </row>
    <row r="21" spans="1:16" x14ac:dyDescent="0.3">
      <c r="B21" s="47" t="s">
        <v>69</v>
      </c>
      <c r="C21" s="47">
        <v>1</v>
      </c>
      <c r="D21" s="47" t="s">
        <v>67</v>
      </c>
      <c r="E21" s="47">
        <f t="shared" si="1"/>
        <v>3.6850399999999999</v>
      </c>
      <c r="F21" s="47">
        <f t="shared" si="2"/>
        <v>5.8399999999999997E-5</v>
      </c>
      <c r="G21" s="47">
        <f t="shared" si="0"/>
        <v>5.84E-6</v>
      </c>
      <c r="H21" s="47">
        <v>58.4</v>
      </c>
      <c r="I21" s="47" t="s">
        <v>68</v>
      </c>
      <c r="J21" s="47">
        <v>63.6</v>
      </c>
      <c r="K21" s="47" t="s">
        <v>68</v>
      </c>
      <c r="M21" s="41">
        <v>63100</v>
      </c>
      <c r="N21" s="41">
        <v>1</v>
      </c>
      <c r="O21" s="41">
        <v>0.1</v>
      </c>
    </row>
    <row r="22" spans="1:16" x14ac:dyDescent="0.3">
      <c r="B22" s="47" t="s">
        <v>70</v>
      </c>
      <c r="C22" s="47">
        <v>1</v>
      </c>
      <c r="D22" s="47" t="s">
        <v>52</v>
      </c>
      <c r="E22" s="47">
        <f t="shared" si="1"/>
        <v>1.9070199999999997</v>
      </c>
      <c r="F22" s="47">
        <f t="shared" si="2"/>
        <v>1.94E-4</v>
      </c>
      <c r="G22" s="47">
        <f t="shared" si="0"/>
        <v>2.9099999999999999E-5</v>
      </c>
      <c r="H22" s="47">
        <v>19.399999999999999</v>
      </c>
      <c r="I22" s="47" t="s">
        <v>53</v>
      </c>
      <c r="J22" s="47">
        <v>19.8</v>
      </c>
      <c r="K22" s="47" t="s">
        <v>53</v>
      </c>
      <c r="M22" s="41">
        <v>98300</v>
      </c>
      <c r="N22" s="41">
        <v>10</v>
      </c>
      <c r="O22" s="41">
        <v>1.5</v>
      </c>
    </row>
    <row r="23" spans="1:16" x14ac:dyDescent="0.3">
      <c r="A23" s="44"/>
      <c r="B23" s="46" t="s">
        <v>82</v>
      </c>
      <c r="C23" s="47">
        <v>1</v>
      </c>
      <c r="D23" s="47" t="s">
        <v>52</v>
      </c>
      <c r="E23" s="47">
        <f t="shared" ref="E23" si="12">M23*H23/1000000</f>
        <v>2.0151500000000002</v>
      </c>
      <c r="F23" s="47">
        <f t="shared" ref="F23" si="13">N23*H23/1000000</f>
        <v>2.05E-4</v>
      </c>
      <c r="G23" s="47">
        <f t="shared" ref="G23" si="14">O23*H23/1000000</f>
        <v>3.0750000000000002E-5</v>
      </c>
      <c r="H23" s="47">
        <v>20.5</v>
      </c>
      <c r="I23" s="47" t="s">
        <v>53</v>
      </c>
      <c r="J23" s="47">
        <v>21.2</v>
      </c>
      <c r="K23" s="47" t="s">
        <v>53</v>
      </c>
      <c r="L23" s="44"/>
      <c r="M23" s="41">
        <v>98300</v>
      </c>
      <c r="N23" s="41">
        <v>10</v>
      </c>
      <c r="O23" s="41">
        <v>1.5</v>
      </c>
      <c r="P23" s="44"/>
    </row>
    <row r="24" spans="1:16" x14ac:dyDescent="0.3">
      <c r="B24" s="47" t="s">
        <v>71</v>
      </c>
      <c r="C24" s="47">
        <v>1</v>
      </c>
      <c r="D24" s="47" t="s">
        <v>52</v>
      </c>
      <c r="E24" s="47">
        <f t="shared" si="1"/>
        <v>2.42801</v>
      </c>
      <c r="F24" s="47">
        <f t="shared" si="2"/>
        <v>2.4699999999999999E-4</v>
      </c>
      <c r="G24" s="47">
        <f t="shared" si="0"/>
        <v>3.7049999999999999E-5</v>
      </c>
      <c r="H24" s="47">
        <v>24.7</v>
      </c>
      <c r="I24" s="47" t="s">
        <v>53</v>
      </c>
      <c r="J24" s="47">
        <v>25.2</v>
      </c>
      <c r="K24" s="47" t="s">
        <v>53</v>
      </c>
      <c r="M24" s="41">
        <v>98300</v>
      </c>
      <c r="N24" s="41">
        <v>10</v>
      </c>
      <c r="O24" s="41">
        <v>1.5</v>
      </c>
    </row>
    <row r="25" spans="1:16" x14ac:dyDescent="0.3">
      <c r="B25" s="47" t="s">
        <v>72</v>
      </c>
      <c r="C25" s="47">
        <v>1</v>
      </c>
      <c r="D25" s="47" t="s">
        <v>52</v>
      </c>
      <c r="E25" s="47">
        <f t="shared" si="1"/>
        <v>2.2420200000000001</v>
      </c>
      <c r="F25" s="47">
        <f t="shared" si="2"/>
        <v>2.3699999999999999E-4</v>
      </c>
      <c r="G25" s="47">
        <f t="shared" si="0"/>
        <v>3.5549999999999997E-5</v>
      </c>
      <c r="H25" s="47">
        <v>23.7</v>
      </c>
      <c r="I25" s="47" t="s">
        <v>53</v>
      </c>
      <c r="J25" s="47">
        <v>24.8</v>
      </c>
      <c r="K25" s="47" t="s">
        <v>53</v>
      </c>
      <c r="M25" s="41">
        <v>94600</v>
      </c>
      <c r="N25" s="41">
        <v>10</v>
      </c>
      <c r="O25" s="41">
        <v>1.4999999999999998</v>
      </c>
    </row>
    <row r="26" spans="1:16" x14ac:dyDescent="0.3">
      <c r="B26" s="47" t="s">
        <v>91</v>
      </c>
      <c r="C26" s="47">
        <v>1</v>
      </c>
      <c r="D26" s="47" t="s">
        <v>52</v>
      </c>
      <c r="E26" s="47">
        <f t="shared" si="1"/>
        <v>2.6488</v>
      </c>
      <c r="F26" s="47">
        <f t="shared" si="2"/>
        <v>2.7999999999999998E-4</v>
      </c>
      <c r="G26" s="47">
        <f t="shared" si="0"/>
        <v>4.1999999999999991E-5</v>
      </c>
      <c r="H26" s="47">
        <v>28</v>
      </c>
      <c r="I26" s="47" t="s">
        <v>53</v>
      </c>
      <c r="J26" s="47">
        <v>29.2</v>
      </c>
      <c r="K26" s="47" t="s">
        <v>53</v>
      </c>
      <c r="M26" s="41">
        <v>94600</v>
      </c>
      <c r="N26" s="41">
        <v>10</v>
      </c>
      <c r="O26" s="41">
        <v>1.4999999999999998</v>
      </c>
    </row>
    <row r="27" spans="1:16" x14ac:dyDescent="0.3">
      <c r="B27" s="47" t="s">
        <v>87</v>
      </c>
      <c r="C27" s="47">
        <v>1</v>
      </c>
      <c r="D27" s="47" t="s">
        <v>52</v>
      </c>
      <c r="E27" s="47">
        <f t="shared" si="1"/>
        <v>1.9123899999999996</v>
      </c>
      <c r="F27" s="47">
        <f t="shared" si="2"/>
        <v>1.9900000000000001E-4</v>
      </c>
      <c r="G27" s="47">
        <f t="shared" si="0"/>
        <v>2.9849999999999997E-5</v>
      </c>
      <c r="H27" s="47">
        <v>19.899999999999999</v>
      </c>
      <c r="I27" s="47" t="s">
        <v>53</v>
      </c>
      <c r="J27" s="47">
        <v>21.4</v>
      </c>
      <c r="K27" s="47" t="s">
        <v>53</v>
      </c>
      <c r="M27" s="41">
        <v>96099.999999999985</v>
      </c>
      <c r="N27" s="41">
        <v>10</v>
      </c>
      <c r="O27" s="41">
        <v>1.5</v>
      </c>
    </row>
    <row r="28" spans="1:16" x14ac:dyDescent="0.3">
      <c r="B28" s="47" t="s">
        <v>73</v>
      </c>
      <c r="C28" s="47">
        <v>1</v>
      </c>
      <c r="D28" s="47" t="s">
        <v>52</v>
      </c>
      <c r="E28" s="47">
        <f t="shared" si="1"/>
        <v>3.0922999999999998</v>
      </c>
      <c r="F28" s="47">
        <f t="shared" si="2"/>
        <v>2.8899999999999998E-4</v>
      </c>
      <c r="G28" s="47">
        <f t="shared" si="0"/>
        <v>4.3349999999999997E-5</v>
      </c>
      <c r="H28" s="47">
        <v>28.9</v>
      </c>
      <c r="I28" s="47" t="s">
        <v>53</v>
      </c>
      <c r="J28" s="47">
        <v>29</v>
      </c>
      <c r="K28" s="47" t="s">
        <v>53</v>
      </c>
      <c r="M28" s="41">
        <v>107000</v>
      </c>
      <c r="N28" s="41">
        <v>10</v>
      </c>
      <c r="O28" s="41">
        <v>1.5</v>
      </c>
    </row>
    <row r="29" spans="1:16" x14ac:dyDescent="0.3">
      <c r="B29" s="47" t="s">
        <v>76</v>
      </c>
      <c r="C29" s="47">
        <v>1</v>
      </c>
      <c r="D29" s="47" t="s">
        <v>74</v>
      </c>
      <c r="E29" s="48">
        <f>M29</f>
        <v>0.45669999999999999</v>
      </c>
      <c r="F29" s="46">
        <f>N29/1000</f>
        <v>3.5999999999999998E-6</v>
      </c>
      <c r="G29" s="46">
        <f>O29/1000</f>
        <v>8.4999999999999999E-6</v>
      </c>
      <c r="H29" s="47">
        <v>9.6</v>
      </c>
      <c r="I29" s="47" t="s">
        <v>75</v>
      </c>
      <c r="J29" s="47">
        <v>9.6</v>
      </c>
      <c r="K29" s="47" t="s">
        <v>75</v>
      </c>
      <c r="M29" s="42">
        <v>0.45669999999999999</v>
      </c>
      <c r="N29" s="42">
        <v>3.5999999999999999E-3</v>
      </c>
      <c r="O29" s="42">
        <v>8.5000000000000006E-3</v>
      </c>
    </row>
    <row r="30" spans="1:16" x14ac:dyDescent="0.3">
      <c r="M30" s="44"/>
      <c r="N30" s="44"/>
      <c r="O30" s="44"/>
    </row>
    <row r="31" spans="1:16" x14ac:dyDescent="0.3">
      <c r="E31" s="43"/>
    </row>
  </sheetData>
  <sheetProtection algorithmName="SHA-512" hashValue="tkLZWPPEn/1Ce6VS/6rFsNE8tw3/YGmqnvsO01x8ZbLZHaEeiFf7K/cdtYprf6leBVIYhqayGoUiX1YqLREHLQ==" saltValue="Fw/+53UEsZABazQFBiavDQ==" spinCount="100000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기존설비 운전실적 데이터 기반(우선적용)</vt:lpstr>
      <vt:lpstr>대상 설비사양기반</vt:lpstr>
      <vt:lpstr>선택인자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2022-01-28T04:16:13Z</cp:lastPrinted>
  <dcterms:created xsi:type="dcterms:W3CDTF">2021-10-15T14:43:43Z</dcterms:created>
  <dcterms:modified xsi:type="dcterms:W3CDTF">2022-02-07T04:42:11Z</dcterms:modified>
</cp:coreProperties>
</file>