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T\Documents\2025\1. 신선농산물 저온유통체계구축\신청\공고\공고 서류\"/>
    </mc:Choice>
  </mc:AlternateContent>
  <xr:revisionPtr revIDLastSave="0" documentId="13_ncr:1_{9F8CB793-6D77-45D2-9F83-59B13B970EC8}" xr6:coauthVersionLast="36" xr6:coauthVersionMax="36" xr10:uidLastSave="{00000000-0000-0000-0000-000000000000}"/>
  <bookViews>
    <workbookView xWindow="0" yWindow="0" windowWidth="28800" windowHeight="11520" xr2:uid="{6D0549E6-BFB9-4D02-B2C3-7E3ABE7EA530}"/>
  </bookViews>
  <sheets>
    <sheet name="저온저장시설" sheetId="2" r:id="rId1"/>
    <sheet name="저온수송차량(km기준)" sheetId="1" r:id="rId2"/>
    <sheet name="저온수송차량(PLT)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5" i="3" l="1"/>
  <c r="G15" i="3" s="1"/>
  <c r="H15" i="3" s="1"/>
  <c r="I15" i="3" s="1"/>
  <c r="E14" i="3"/>
  <c r="G14" i="3" s="1"/>
  <c r="H14" i="3" s="1"/>
  <c r="I14" i="3" s="1"/>
  <c r="E13" i="3"/>
  <c r="G13" i="3" s="1"/>
  <c r="H13" i="3" s="1"/>
  <c r="I13" i="3" s="1"/>
  <c r="E12" i="3"/>
  <c r="G12" i="3" s="1"/>
  <c r="H12" i="3" s="1"/>
  <c r="I12" i="3" s="1"/>
  <c r="E11" i="3"/>
  <c r="G11" i="3" s="1"/>
  <c r="E10" i="3"/>
  <c r="G10" i="3" s="1"/>
  <c r="H10" i="3" s="1"/>
  <c r="I10" i="3" s="1"/>
  <c r="E9" i="3"/>
  <c r="G9" i="3" s="1"/>
  <c r="H9" i="3" s="1"/>
  <c r="I9" i="3" s="1"/>
  <c r="E8" i="3"/>
  <c r="G8" i="3" s="1"/>
  <c r="H8" i="3" s="1"/>
  <c r="I8" i="3" s="1"/>
  <c r="E7" i="3"/>
  <c r="G7" i="3" s="1"/>
  <c r="H7" i="3" s="1"/>
  <c r="I7" i="3" s="1"/>
  <c r="E6" i="3"/>
  <c r="G6" i="3" s="1"/>
  <c r="E5" i="3"/>
  <c r="G5" i="3" s="1"/>
  <c r="H21" i="2"/>
  <c r="I21" i="2" s="1"/>
  <c r="H18" i="2"/>
  <c r="I18" i="2" s="1"/>
  <c r="H19" i="2"/>
  <c r="I19" i="2" s="1"/>
  <c r="H20" i="2"/>
  <c r="I20" i="2" s="1"/>
  <c r="H17" i="2"/>
  <c r="I17" i="2" s="1"/>
  <c r="H16" i="2"/>
  <c r="I16" i="2" s="1"/>
  <c r="H15" i="2"/>
  <c r="I15" i="2" s="1"/>
  <c r="H14" i="2"/>
  <c r="I14" i="2" s="1"/>
  <c r="H13" i="2"/>
  <c r="I13" i="2" s="1"/>
  <c r="H12" i="2"/>
  <c r="I12" i="2" s="1"/>
  <c r="H11" i="2"/>
  <c r="I11" i="2" s="1"/>
  <c r="H10" i="2"/>
  <c r="I10" i="2" s="1"/>
  <c r="H9" i="2"/>
  <c r="I9" i="2" s="1"/>
  <c r="H8" i="2"/>
  <c r="I8" i="2" s="1"/>
  <c r="M7" i="2"/>
  <c r="M6" i="2"/>
  <c r="J7" i="2"/>
  <c r="J9" i="2"/>
  <c r="M9" i="2" s="1"/>
  <c r="J10" i="2"/>
  <c r="M10" i="2" s="1"/>
  <c r="J11" i="2"/>
  <c r="M11" i="2" s="1"/>
  <c r="J12" i="2"/>
  <c r="M12" i="2" s="1"/>
  <c r="J13" i="2"/>
  <c r="M13" i="2" s="1"/>
  <c r="J14" i="2"/>
  <c r="M14" i="2" s="1"/>
  <c r="J15" i="2"/>
  <c r="M15" i="2" s="1"/>
  <c r="J16" i="2"/>
  <c r="M16" i="2" s="1"/>
  <c r="J17" i="2"/>
  <c r="M17" i="2" s="1"/>
  <c r="J18" i="2"/>
  <c r="M18" i="2" s="1"/>
  <c r="J19" i="2"/>
  <c r="M19" i="2" s="1"/>
  <c r="J20" i="2"/>
  <c r="M20" i="2" s="1"/>
  <c r="J21" i="2"/>
  <c r="M21" i="2" s="1"/>
  <c r="I6" i="2"/>
  <c r="H7" i="2"/>
  <c r="I7" i="2" s="1"/>
  <c r="H6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E7" i="2"/>
  <c r="G7" i="2" s="1"/>
  <c r="E8" i="2"/>
  <c r="G8" i="2" s="1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6" i="2"/>
  <c r="G6" i="2" s="1"/>
  <c r="J6" i="2" s="1"/>
  <c r="P8" i="2"/>
  <c r="P7" i="2"/>
  <c r="P6" i="2"/>
  <c r="H6" i="3" l="1"/>
  <c r="I6" i="3" s="1"/>
  <c r="H11" i="3"/>
  <c r="I11" i="3" s="1"/>
  <c r="H5" i="3"/>
  <c r="I5" i="3" s="1"/>
  <c r="J8" i="2"/>
  <c r="M8" i="2" s="1"/>
  <c r="F27" i="1"/>
  <c r="G27" i="1" s="1"/>
  <c r="H27" i="1" s="1"/>
  <c r="F26" i="1"/>
  <c r="G26" i="1" s="1"/>
  <c r="H26" i="1" s="1"/>
  <c r="F25" i="1"/>
  <c r="G25" i="1" s="1"/>
  <c r="H25" i="1" s="1"/>
  <c r="F24" i="1"/>
  <c r="G24" i="1" s="1"/>
  <c r="H24" i="1" s="1"/>
  <c r="F23" i="1"/>
  <c r="G23" i="1" s="1"/>
  <c r="H23" i="1" s="1"/>
  <c r="F22" i="1"/>
  <c r="G22" i="1" s="1"/>
  <c r="H22" i="1" s="1"/>
  <c r="F21" i="1"/>
  <c r="G21" i="1" s="1"/>
  <c r="H21" i="1" s="1"/>
  <c r="F20" i="1"/>
  <c r="G20" i="1" s="1"/>
  <c r="H20" i="1" s="1"/>
  <c r="F19" i="1"/>
  <c r="G19" i="1" s="1"/>
  <c r="H19" i="1" s="1"/>
  <c r="F18" i="1"/>
  <c r="G18" i="1" s="1"/>
  <c r="H18" i="1" s="1"/>
  <c r="F17" i="1"/>
  <c r="G16" i="1" s="1"/>
  <c r="H16" i="1" s="1"/>
  <c r="F16" i="1"/>
  <c r="F15" i="1"/>
  <c r="G15" i="1" s="1"/>
  <c r="F14" i="1"/>
  <c r="G14" i="1" s="1"/>
  <c r="H14" i="1" s="1"/>
  <c r="F13" i="1"/>
  <c r="G13" i="1" s="1"/>
  <c r="H13" i="1" s="1"/>
  <c r="F12" i="1"/>
  <c r="G12" i="1" s="1"/>
  <c r="H12" i="1" s="1"/>
  <c r="F11" i="1"/>
  <c r="G11" i="1" s="1"/>
  <c r="H11" i="1" s="1"/>
  <c r="F10" i="1"/>
  <c r="G10" i="1" s="1"/>
  <c r="H10" i="1" s="1"/>
  <c r="F9" i="1"/>
  <c r="G9" i="1" s="1"/>
  <c r="H9" i="1" s="1"/>
  <c r="F8" i="1"/>
  <c r="G8" i="1" s="1"/>
  <c r="H8" i="1" s="1"/>
  <c r="F7" i="1"/>
  <c r="G7" i="1" s="1"/>
  <c r="H7" i="1" s="1"/>
  <c r="F6" i="1"/>
  <c r="G6" i="1" s="1"/>
  <c r="H6" i="1" s="1"/>
  <c r="F5" i="1"/>
  <c r="G5" i="1" s="1"/>
  <c r="H5" i="1" s="1"/>
  <c r="H15" i="1" l="1"/>
  <c r="G17" i="1" l="1"/>
  <c r="H17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J3" authorId="0" shapeId="0" xr:uid="{E1ECEB92-5292-4ED5-9602-5D05F3E87EDA}">
      <text>
        <r>
          <rPr>
            <b/>
            <sz val="11"/>
            <color indexed="81"/>
            <rFont val="한컴 고딕"/>
            <family val="3"/>
            <charset val="129"/>
          </rPr>
          <t>업체지출액, aT한도 중 최저값</t>
        </r>
      </text>
    </comment>
    <comment ref="M3" authorId="0" shapeId="0" xr:uid="{A81A61A2-1950-41E7-9EF4-8904393EA370}">
      <text>
        <r>
          <rPr>
            <b/>
            <sz val="11"/>
            <color indexed="81"/>
            <rFont val="한컴 고딕"/>
            <family val="3"/>
            <charset val="129"/>
          </rPr>
          <t>정산승인액 * 수출물량/이용물량 * 80%</t>
        </r>
      </text>
    </comment>
    <comment ref="E5" authorId="0" shapeId="0" xr:uid="{8AA4DEEC-796B-4D76-93B8-4A8171B81484}">
      <text>
        <r>
          <rPr>
            <b/>
            <sz val="11"/>
            <color indexed="81"/>
            <rFont val="한컴 고딕"/>
            <family val="3"/>
            <charset val="129"/>
          </rPr>
          <t>자동 수식, 수정 X
= 금액면적÷면적÷30일</t>
        </r>
      </text>
    </comment>
    <comment ref="G5" authorId="0" shapeId="0" xr:uid="{792238C4-3C2B-4621-8BBF-94D854206271}">
      <text>
        <r>
          <rPr>
            <b/>
            <sz val="11"/>
            <color indexed="81"/>
            <rFont val="한컴 고딕"/>
            <family val="3"/>
            <charset val="129"/>
          </rPr>
          <t>자동 수식, 수정 X
= 면적*단가*보관일수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F4" authorId="0" shapeId="0" xr:uid="{CE721437-E0B5-4A97-947D-3E4F3FF492CD}">
      <text>
        <r>
          <rPr>
            <b/>
            <sz val="9"/>
            <color indexed="81"/>
            <rFont val="한컴 고딕"/>
            <family val="3"/>
            <charset val="129"/>
          </rPr>
          <t xml:space="preserve">자동 수식, 수정 X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G4" authorId="0" shapeId="0" xr:uid="{A6D5D81F-BA68-4FDF-B584-4A3B1DE60893}">
      <text>
        <r>
          <rPr>
            <b/>
            <sz val="9"/>
            <color indexed="81"/>
            <rFont val="한컴 고딕"/>
            <family val="3"/>
            <charset val="129"/>
          </rPr>
          <t>자동 수식, 수정 X</t>
        </r>
      </text>
    </comment>
  </commentList>
</comments>
</file>

<file path=xl/sharedStrings.xml><?xml version="1.0" encoding="utf-8"?>
<sst xmlns="http://schemas.openxmlformats.org/spreadsheetml/2006/main" count="146" uniqueCount="80">
  <si>
    <t>차량톤수</t>
    <phoneticPr fontId="2" type="noConversion"/>
  </si>
  <si>
    <t>이용거리</t>
    <phoneticPr fontId="2" type="noConversion"/>
  </si>
  <si>
    <t>차량구분</t>
    <phoneticPr fontId="2" type="noConversion"/>
  </si>
  <si>
    <t>1톤</t>
    <phoneticPr fontId="2" type="noConversion"/>
  </si>
  <si>
    <t>냉동가동 (필수)</t>
    <phoneticPr fontId="2" type="noConversion"/>
  </si>
  <si>
    <t>2톤미만 1</t>
    <phoneticPr fontId="2" type="noConversion"/>
  </si>
  <si>
    <t>100km 이내</t>
    <phoneticPr fontId="2" type="noConversion"/>
  </si>
  <si>
    <t>2톤미만 2</t>
    <phoneticPr fontId="2" type="noConversion"/>
  </si>
  <si>
    <t>101~200km 이내</t>
    <phoneticPr fontId="2" type="noConversion"/>
  </si>
  <si>
    <t>2톤미만 3</t>
    <phoneticPr fontId="2" type="noConversion"/>
  </si>
  <si>
    <t>201~300km 이내</t>
    <phoneticPr fontId="2" type="noConversion"/>
  </si>
  <si>
    <t>2톤미만 4</t>
    <phoneticPr fontId="2" type="noConversion"/>
  </si>
  <si>
    <t>301km 이상</t>
    <phoneticPr fontId="2" type="noConversion"/>
  </si>
  <si>
    <t>3.5톤이하 1</t>
    <phoneticPr fontId="2" type="noConversion"/>
  </si>
  <si>
    <t>3.5톤이하 2</t>
  </si>
  <si>
    <t>3.5톤이하 3</t>
  </si>
  <si>
    <t>3.5톤이하 4</t>
  </si>
  <si>
    <t>5톤이하 1</t>
    <phoneticPr fontId="2" type="noConversion"/>
  </si>
  <si>
    <t>5톤이하 2</t>
    <phoneticPr fontId="2" type="noConversion"/>
  </si>
  <si>
    <t>5톤이하 3</t>
    <phoneticPr fontId="2" type="noConversion"/>
  </si>
  <si>
    <t>5톤이하 4</t>
    <phoneticPr fontId="2" type="noConversion"/>
  </si>
  <si>
    <t>8.5톤이하 1</t>
    <phoneticPr fontId="2" type="noConversion"/>
  </si>
  <si>
    <t>8.5톤이하 2</t>
  </si>
  <si>
    <t>8.5톤이하 3</t>
  </si>
  <si>
    <t>8.5톤이하 4</t>
  </si>
  <si>
    <t>25톤이하 1</t>
    <phoneticPr fontId="2" type="noConversion"/>
  </si>
  <si>
    <t>25톤이하 2</t>
    <phoneticPr fontId="2" type="noConversion"/>
  </si>
  <si>
    <t xml:space="preserve">25톤이하 3 </t>
    <phoneticPr fontId="2" type="noConversion"/>
  </si>
  <si>
    <t>25톤이하 4</t>
    <phoneticPr fontId="2" type="noConversion"/>
  </si>
  <si>
    <t>3톤</t>
    <phoneticPr fontId="2" type="noConversion"/>
  </si>
  <si>
    <t>3.5톤이하 4</t>
    <phoneticPr fontId="2" type="noConversion"/>
  </si>
  <si>
    <t>정산인정액(80%기준)</t>
    <phoneticPr fontId="2" type="noConversion"/>
  </si>
  <si>
    <t>정산대상액
(MIN A, B)</t>
    <phoneticPr fontId="2" type="noConversion"/>
  </si>
  <si>
    <t>실제 지출액(A)</t>
    <phoneticPr fontId="2" type="noConversion"/>
  </si>
  <si>
    <t>지원한도(B)</t>
    <phoneticPr fontId="2" type="noConversion"/>
  </si>
  <si>
    <t>1) 업체 이용</t>
    <phoneticPr fontId="2" type="noConversion"/>
  </si>
  <si>
    <t>2) 기준단가</t>
    <phoneticPr fontId="2" type="noConversion"/>
  </si>
  <si>
    <t>주1) 업체에서 실제 이용(이용예정) 차량 기준으로 작성, 실제 지출액은 부가세 제외한 금액 기준</t>
    <phoneticPr fontId="2" type="noConversion"/>
  </si>
  <si>
    <t>주2) 기준단가는 자동으로 집계됨, 차량구분에 표에 기록된 구분대로 기재</t>
    <phoneticPr fontId="2" type="noConversion"/>
  </si>
  <si>
    <r>
      <rPr>
        <b/>
        <sz val="10"/>
        <color theme="1"/>
        <rFont val="맑은 고딕"/>
        <family val="3"/>
        <charset val="129"/>
      </rPr>
      <t>★</t>
    </r>
    <r>
      <rPr>
        <b/>
        <sz val="10"/>
        <color theme="1"/>
        <rFont val="맑은 고딕"/>
        <family val="3"/>
        <charset val="129"/>
        <scheme val="minor"/>
      </rPr>
      <t>차량규모별 aT기준단가표</t>
    </r>
    <phoneticPr fontId="2" type="noConversion"/>
  </si>
  <si>
    <t>5톤</t>
    <phoneticPr fontId="2" type="noConversion"/>
  </si>
  <si>
    <t>7톤</t>
    <phoneticPr fontId="2" type="noConversion"/>
  </si>
  <si>
    <t>8.5톤이하 3</t>
    <phoneticPr fontId="2" type="noConversion"/>
  </si>
  <si>
    <t>21톤</t>
    <phoneticPr fontId="2" type="noConversion"/>
  </si>
  <si>
    <t>25톤</t>
    <phoneticPr fontId="2" type="noConversion"/>
  </si>
  <si>
    <t>[사업계획서 작성 시 참고용]</t>
    <phoneticPr fontId="2" type="noConversion"/>
  </si>
  <si>
    <t>보관지역</t>
    <phoneticPr fontId="2" type="noConversion"/>
  </si>
  <si>
    <t>임대기준</t>
    <phoneticPr fontId="2" type="noConversion"/>
  </si>
  <si>
    <t>지출액(원)</t>
    <phoneticPr fontId="2" type="noConversion"/>
  </si>
  <si>
    <t>특, 갑, 을</t>
    <phoneticPr fontId="2" type="noConversion"/>
  </si>
  <si>
    <t>면적
(㎡)</t>
    <phoneticPr fontId="14" type="noConversion"/>
  </si>
  <si>
    <t>금액
(월)</t>
    <phoneticPr fontId="14" type="noConversion"/>
  </si>
  <si>
    <t>일</t>
    <phoneticPr fontId="14" type="noConversion"/>
  </si>
  <si>
    <t>VAT제외</t>
    <phoneticPr fontId="14" type="noConversion"/>
  </si>
  <si>
    <t>(㎡/일)</t>
    <phoneticPr fontId="2" type="noConversion"/>
  </si>
  <si>
    <t>을지</t>
    <phoneticPr fontId="2" type="noConversion"/>
  </si>
  <si>
    <t>특지</t>
    <phoneticPr fontId="2" type="noConversion"/>
  </si>
  <si>
    <t>갑지</t>
    <phoneticPr fontId="2" type="noConversion"/>
  </si>
  <si>
    <r>
      <t>보관면적 기준단가(원/</t>
    </r>
    <r>
      <rPr>
        <sz val="10"/>
        <rFont val="맑은 고딕"/>
        <family val="3"/>
        <charset val="129"/>
      </rPr>
      <t>㎡</t>
    </r>
    <r>
      <rPr>
        <sz val="8.5"/>
        <rFont val="맑은 고딕"/>
        <family val="3"/>
        <charset val="129"/>
      </rPr>
      <t>,일)</t>
    </r>
    <phoneticPr fontId="2" type="noConversion"/>
  </si>
  <si>
    <t>1) 업체 이용현황</t>
    <phoneticPr fontId="2" type="noConversion"/>
  </si>
  <si>
    <t>2) aT 기준금액</t>
    <phoneticPr fontId="2" type="noConversion"/>
  </si>
  <si>
    <t>월단가</t>
    <phoneticPr fontId="2" type="noConversion"/>
  </si>
  <si>
    <r>
      <t>단가
(</t>
    </r>
    <r>
      <rPr>
        <b/>
        <sz val="10"/>
        <rFont val="맑은 고딕"/>
        <family val="3"/>
        <charset val="129"/>
      </rPr>
      <t>㎡/일</t>
    </r>
    <r>
      <rPr>
        <b/>
        <sz val="10"/>
        <rFont val="맑은 고딕"/>
        <family val="3"/>
        <charset val="129"/>
        <scheme val="minor"/>
      </rPr>
      <t>)</t>
    </r>
    <phoneticPr fontId="14" type="noConversion"/>
  </si>
  <si>
    <t>특지</t>
    <phoneticPr fontId="2" type="noConversion"/>
  </si>
  <si>
    <t>보관일수</t>
    <phoneticPr fontId="14" type="noConversion"/>
  </si>
  <si>
    <t>aT 단가</t>
    <phoneticPr fontId="2" type="noConversion"/>
  </si>
  <si>
    <t>이용물량</t>
    <phoneticPr fontId="2" type="noConversion"/>
  </si>
  <si>
    <t>수출물량</t>
    <phoneticPr fontId="2" type="noConversion"/>
  </si>
  <si>
    <t>정산집행액</t>
    <phoneticPr fontId="2" type="noConversion"/>
  </si>
  <si>
    <t>정산승인액</t>
    <phoneticPr fontId="2" type="noConversion"/>
  </si>
  <si>
    <r>
      <t>금 액
(</t>
    </r>
    <r>
      <rPr>
        <b/>
        <sz val="10"/>
        <rFont val="맑은 고딕"/>
        <family val="3"/>
        <charset val="129"/>
      </rPr>
      <t>단가*보관일수*면적</t>
    </r>
    <r>
      <rPr>
        <b/>
        <sz val="10"/>
        <rFont val="맑은 고딕"/>
        <family val="3"/>
        <charset val="129"/>
        <scheme val="minor"/>
      </rPr>
      <t>)</t>
    </r>
    <phoneticPr fontId="2" type="noConversion"/>
  </si>
  <si>
    <t>을지</t>
    <phoneticPr fontId="2" type="noConversion"/>
  </si>
  <si>
    <t>갑지</t>
    <phoneticPr fontId="2" type="noConversion"/>
  </si>
  <si>
    <t>PLT 1</t>
    <phoneticPr fontId="2" type="noConversion"/>
  </si>
  <si>
    <t>PLT 2</t>
    <phoneticPr fontId="2" type="noConversion"/>
  </si>
  <si>
    <t>단가</t>
    <phoneticPr fontId="2" type="noConversion"/>
  </si>
  <si>
    <t>개수</t>
    <phoneticPr fontId="2" type="noConversion"/>
  </si>
  <si>
    <t>월단가(VAT포함)</t>
    <phoneticPr fontId="2" type="noConversion"/>
  </si>
  <si>
    <t>2파렛트 이하</t>
    <phoneticPr fontId="2" type="noConversion"/>
  </si>
  <si>
    <t>3파렛트 이상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</si>
</sst>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HY헤드라인M"/>
      <family val="1"/>
      <charset val="129"/>
    </font>
    <font>
      <sz val="10"/>
      <name val="맑은 고딕"/>
      <family val="2"/>
      <scheme val="minor"/>
    </font>
    <font>
      <sz val="11"/>
      <name val="맑은 고딕"/>
      <family val="2"/>
      <scheme val="minor"/>
    </font>
    <font>
      <sz val="10"/>
      <name val="맑은 고딕"/>
      <family val="3"/>
      <charset val="129"/>
      <scheme val="minor"/>
    </font>
    <font>
      <i/>
      <sz val="11"/>
      <color theme="6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  <font>
      <b/>
      <sz val="10"/>
      <name val="맑은 고딕"/>
      <family val="3"/>
      <charset val="129"/>
    </font>
    <font>
      <sz val="10"/>
      <name val="맑은 고딕"/>
      <family val="3"/>
      <charset val="129"/>
    </font>
    <font>
      <sz val="8.5"/>
      <name val="맑은 고딕"/>
      <family val="3"/>
      <charset val="129"/>
    </font>
    <font>
      <sz val="11"/>
      <color theme="6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1"/>
      <name val="한컴 고딕"/>
      <family val="3"/>
      <charset val="129"/>
    </font>
    <font>
      <sz val="9"/>
      <name val="맑은 고딕"/>
      <family val="3"/>
      <charset val="129"/>
      <scheme val="minor"/>
    </font>
    <font>
      <sz val="10"/>
      <color theme="1"/>
      <name val="한컴 고딕"/>
      <family val="3"/>
      <charset val="129"/>
    </font>
    <font>
      <b/>
      <sz val="9"/>
      <color indexed="81"/>
      <name val="한컴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2" fillId="0" borderId="0">
      <alignment vertical="center"/>
    </xf>
  </cellStyleXfs>
  <cellXfs count="69">
    <xf numFmtId="0" fontId="0" fillId="0" borderId="0" xfId="0">
      <alignment vertical="center"/>
    </xf>
    <xf numFmtId="0" fontId="5" fillId="0" borderId="0" xfId="0" applyFont="1" applyAlignment="1">
      <alignment vertical="center"/>
    </xf>
    <xf numFmtId="0" fontId="6" fillId="2" borderId="1" xfId="0" applyFont="1" applyFill="1" applyBorder="1" applyAlignment="1">
      <alignment horizontal="left" vertical="center"/>
    </xf>
    <xf numFmtId="41" fontId="6" fillId="2" borderId="1" xfId="1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41" fontId="0" fillId="0" borderId="0" xfId="1" applyFont="1">
      <alignment vertical="center"/>
    </xf>
    <xf numFmtId="0" fontId="10" fillId="0" borderId="0" xfId="0" applyFont="1">
      <alignment vertical="center"/>
    </xf>
    <xf numFmtId="0" fontId="9" fillId="3" borderId="1" xfId="0" applyFont="1" applyFill="1" applyBorder="1" applyAlignment="1">
      <alignment horizontal="center" vertical="center"/>
    </xf>
    <xf numFmtId="0" fontId="3" fillId="4" borderId="0" xfId="0" applyFont="1" applyFill="1">
      <alignment vertical="center"/>
    </xf>
    <xf numFmtId="0" fontId="0" fillId="4" borderId="0" xfId="0" applyFill="1">
      <alignment vertical="center"/>
    </xf>
    <xf numFmtId="0" fontId="9" fillId="2" borderId="1" xfId="0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41" fontId="5" fillId="0" borderId="0" xfId="1" applyFont="1" applyAlignment="1">
      <alignment horizontal="center" vertical="center"/>
    </xf>
    <xf numFmtId="0" fontId="15" fillId="5" borderId="1" xfId="0" applyFont="1" applyFill="1" applyBorder="1" applyAlignment="1">
      <alignment horizontal="center" vertical="center"/>
    </xf>
    <xf numFmtId="41" fontId="16" fillId="5" borderId="1" xfId="1" applyFont="1" applyFill="1" applyBorder="1" applyAlignment="1">
      <alignment horizontal="center" vertical="center" wrapText="1"/>
    </xf>
    <xf numFmtId="41" fontId="15" fillId="5" borderId="1" xfId="1" applyFont="1" applyFill="1" applyBorder="1" applyAlignment="1">
      <alignment horizontal="center" vertical="center" wrapText="1"/>
    </xf>
    <xf numFmtId="0" fontId="20" fillId="0" borderId="0" xfId="0" applyFont="1" applyAlignment="1">
      <alignment vertical="center"/>
    </xf>
    <xf numFmtId="41" fontId="0" fillId="0" borderId="0" xfId="1" applyFont="1" applyAlignment="1">
      <alignment horizontal="center" vertical="center"/>
    </xf>
    <xf numFmtId="41" fontId="15" fillId="2" borderId="1" xfId="1" applyFont="1" applyFill="1" applyBorder="1" applyAlignment="1">
      <alignment horizontal="center" vertical="center" wrapText="1"/>
    </xf>
    <xf numFmtId="41" fontId="21" fillId="0" borderId="1" xfId="1" applyFont="1" applyFill="1" applyBorder="1" applyAlignment="1">
      <alignment horizontal="center" vertical="center"/>
    </xf>
    <xf numFmtId="41" fontId="21" fillId="0" borderId="1" xfId="1" applyFont="1" applyBorder="1" applyAlignment="1">
      <alignment horizontal="center" vertical="center"/>
    </xf>
    <xf numFmtId="41" fontId="21" fillId="2" borderId="1" xfId="1" applyFont="1" applyFill="1" applyBorder="1" applyAlignment="1">
      <alignment horizontal="center" vertical="center"/>
    </xf>
    <xf numFmtId="41" fontId="21" fillId="2" borderId="1" xfId="1" applyNumberFormat="1" applyFont="1" applyFill="1" applyBorder="1" applyAlignment="1">
      <alignment horizontal="center" vertical="center"/>
    </xf>
    <xf numFmtId="41" fontId="21" fillId="0" borderId="1" xfId="1" applyNumberFormat="1" applyFont="1" applyBorder="1" applyAlignment="1">
      <alignment horizontal="center" vertical="center"/>
    </xf>
    <xf numFmtId="0" fontId="21" fillId="0" borderId="1" xfId="2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41" fontId="13" fillId="2" borderId="0" xfId="1" applyFont="1" applyFill="1" applyAlignment="1">
      <alignment vertical="center"/>
    </xf>
    <xf numFmtId="0" fontId="13" fillId="2" borderId="0" xfId="0" applyFont="1" applyFill="1" applyAlignment="1">
      <alignment vertical="center"/>
    </xf>
    <xf numFmtId="41" fontId="0" fillId="0" borderId="1" xfId="1" applyFont="1" applyBorder="1">
      <alignment vertical="center"/>
    </xf>
    <xf numFmtId="41" fontId="0" fillId="0" borderId="1" xfId="1" applyFont="1" applyBorder="1" applyAlignment="1">
      <alignment horizontal="center" vertical="center"/>
    </xf>
    <xf numFmtId="41" fontId="21" fillId="0" borderId="10" xfId="1" applyNumberFormat="1" applyFont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21" fillId="0" borderId="14" xfId="1" applyNumberFormat="1" applyFont="1" applyBorder="1" applyAlignment="1">
      <alignment horizontal="center" vertical="center"/>
    </xf>
    <xf numFmtId="41" fontId="5" fillId="4" borderId="0" xfId="1" applyFont="1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0" xfId="0" applyFont="1" applyFill="1" applyBorder="1" applyAlignment="1">
      <alignment horizontal="left" vertical="center"/>
    </xf>
    <xf numFmtId="41" fontId="6" fillId="0" borderId="0" xfId="1" applyFont="1" applyFill="1" applyBorder="1" applyAlignment="1">
      <alignment vertical="center"/>
    </xf>
    <xf numFmtId="0" fontId="23" fillId="0" borderId="0" xfId="0" applyFont="1" applyAlignment="1">
      <alignment horizontal="center" vertical="center"/>
    </xf>
    <xf numFmtId="41" fontId="23" fillId="0" borderId="0" xfId="1" applyFont="1" applyFill="1" applyAlignment="1">
      <alignment vertical="center"/>
    </xf>
    <xf numFmtId="41" fontId="23" fillId="0" borderId="0" xfId="1" applyFont="1" applyAlignment="1">
      <alignment vertical="center"/>
    </xf>
    <xf numFmtId="41" fontId="13" fillId="5" borderId="1" xfId="1" applyFont="1" applyFill="1" applyBorder="1" applyAlignment="1">
      <alignment horizontal="center" vertical="center" wrapText="1"/>
    </xf>
    <xf numFmtId="41" fontId="13" fillId="5" borderId="11" xfId="1" applyFont="1" applyFill="1" applyBorder="1" applyAlignment="1">
      <alignment horizontal="center" vertical="center" wrapText="1"/>
    </xf>
    <xf numFmtId="41" fontId="13" fillId="5" borderId="12" xfId="1" applyFont="1" applyFill="1" applyBorder="1" applyAlignment="1">
      <alignment horizontal="center" vertical="center" wrapText="1"/>
    </xf>
    <xf numFmtId="41" fontId="13" fillId="5" borderId="13" xfId="1" applyFont="1" applyFill="1" applyBorder="1" applyAlignment="1">
      <alignment horizontal="center" vertical="center" wrapText="1"/>
    </xf>
    <xf numFmtId="41" fontId="13" fillId="5" borderId="4" xfId="1" applyFont="1" applyFill="1" applyBorder="1" applyAlignment="1">
      <alignment horizontal="center" vertical="center" wrapText="1"/>
    </xf>
    <xf numFmtId="41" fontId="13" fillId="5" borderId="8" xfId="1" applyFont="1" applyFill="1" applyBorder="1" applyAlignment="1">
      <alignment horizontal="center" vertical="center" wrapText="1"/>
    </xf>
    <xf numFmtId="41" fontId="13" fillId="5" borderId="9" xfId="1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7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41" fontId="15" fillId="2" borderId="1" xfId="1" applyFont="1" applyFill="1" applyBorder="1" applyAlignment="1">
      <alignment horizontal="center" vertical="center" wrapText="1"/>
    </xf>
    <xf numFmtId="41" fontId="15" fillId="2" borderId="1" xfId="1" applyFont="1" applyFill="1" applyBorder="1" applyAlignment="1">
      <alignment horizontal="center" vertical="center"/>
    </xf>
    <xf numFmtId="0" fontId="13" fillId="5" borderId="1" xfId="0" applyFont="1" applyFill="1" applyBorder="1" applyAlignment="1">
      <alignment horizontal="center" vertical="center"/>
    </xf>
    <xf numFmtId="41" fontId="13" fillId="2" borderId="4" xfId="1" applyFont="1" applyFill="1" applyBorder="1" applyAlignment="1">
      <alignment horizontal="center" vertical="center" wrapText="1"/>
    </xf>
    <xf numFmtId="41" fontId="13" fillId="2" borderId="5" xfId="1" applyFont="1" applyFill="1" applyBorder="1" applyAlignment="1">
      <alignment horizontal="center" vertical="center" wrapText="1"/>
    </xf>
    <xf numFmtId="41" fontId="13" fillId="5" borderId="2" xfId="1" applyFont="1" applyFill="1" applyBorder="1" applyAlignment="1">
      <alignment horizontal="center" vertical="center" wrapText="1"/>
    </xf>
    <xf numFmtId="41" fontId="13" fillId="5" borderId="6" xfId="1" applyFont="1" applyFill="1" applyBorder="1" applyAlignment="1">
      <alignment horizontal="center" vertical="center" wrapText="1"/>
    </xf>
    <xf numFmtId="41" fontId="13" fillId="5" borderId="3" xfId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/>
    </xf>
    <xf numFmtId="0" fontId="24" fillId="2" borderId="1" xfId="0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2D452FFB-F9B9-4708-A469-4ED4713F71A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E40A92-26E8-45FD-93AC-72D96A62350F}">
  <dimension ref="B1:R21"/>
  <sheetViews>
    <sheetView tabSelected="1" zoomScaleNormal="100" workbookViewId="0">
      <selection activeCell="G5" sqref="G5"/>
    </sheetView>
  </sheetViews>
  <sheetFormatPr defaultRowHeight="16.5"/>
  <cols>
    <col min="1" max="1" width="2.875" customWidth="1"/>
    <col min="3" max="3" width="10.875" style="8" customWidth="1"/>
    <col min="4" max="4" width="13.625" style="8" customWidth="1"/>
    <col min="5" max="5" width="13" customWidth="1"/>
    <col min="6" max="6" width="10.25" style="8" customWidth="1"/>
    <col min="7" max="7" width="16" style="8" customWidth="1"/>
    <col min="8" max="8" width="11" style="8" customWidth="1"/>
    <col min="9" max="9" width="19.25" style="21" customWidth="1"/>
    <col min="10" max="13" width="12.625" style="21" customWidth="1"/>
    <col min="15" max="16" width="10.5" customWidth="1"/>
    <col min="18" max="18" width="12.5" customWidth="1"/>
  </cols>
  <sheetData>
    <row r="1" spans="2:18" s="1" customFormat="1">
      <c r="B1" s="11" t="s">
        <v>45</v>
      </c>
      <c r="C1" s="37"/>
      <c r="D1" s="37"/>
      <c r="E1" s="15"/>
      <c r="F1" s="16"/>
      <c r="G1" s="16"/>
      <c r="H1" s="16"/>
      <c r="I1" s="16"/>
      <c r="J1" s="16"/>
      <c r="K1" s="16"/>
      <c r="L1" s="16"/>
      <c r="M1" s="16"/>
    </row>
    <row r="2" spans="2:18" s="1" customFormat="1" ht="17.25" thickBot="1">
      <c r="B2" s="15"/>
      <c r="C2" s="16"/>
      <c r="D2" s="16"/>
      <c r="E2" s="15"/>
      <c r="F2" s="16"/>
      <c r="G2" s="16"/>
      <c r="H2" s="16"/>
      <c r="I2" s="16"/>
      <c r="J2" s="16"/>
      <c r="K2" s="16"/>
      <c r="L2" s="16"/>
      <c r="M2" s="16"/>
    </row>
    <row r="3" spans="2:18" s="1" customFormat="1" ht="23.25" customHeight="1">
      <c r="B3" s="56" t="s">
        <v>59</v>
      </c>
      <c r="C3" s="56"/>
      <c r="D3" s="56"/>
      <c r="E3" s="56"/>
      <c r="F3" s="56"/>
      <c r="G3" s="56"/>
      <c r="H3" s="57" t="s">
        <v>60</v>
      </c>
      <c r="I3" s="58"/>
      <c r="J3" s="59" t="s">
        <v>69</v>
      </c>
      <c r="K3" s="44" t="s">
        <v>66</v>
      </c>
      <c r="L3" s="48" t="s">
        <v>67</v>
      </c>
      <c r="M3" s="45" t="s">
        <v>68</v>
      </c>
    </row>
    <row r="4" spans="2:18" s="4" customFormat="1" ht="24" customHeight="1">
      <c r="B4" s="17" t="s">
        <v>46</v>
      </c>
      <c r="C4" s="51" t="s">
        <v>47</v>
      </c>
      <c r="D4" s="52"/>
      <c r="E4" s="53"/>
      <c r="F4" s="18" t="s">
        <v>64</v>
      </c>
      <c r="G4" s="19" t="s">
        <v>48</v>
      </c>
      <c r="H4" s="22" t="s">
        <v>65</v>
      </c>
      <c r="I4" s="54" t="s">
        <v>70</v>
      </c>
      <c r="J4" s="60"/>
      <c r="K4" s="44"/>
      <c r="L4" s="49"/>
      <c r="M4" s="46"/>
    </row>
    <row r="5" spans="2:18" s="4" customFormat="1" ht="27">
      <c r="B5" s="17" t="s">
        <v>49</v>
      </c>
      <c r="C5" s="19" t="s">
        <v>50</v>
      </c>
      <c r="D5" s="19" t="s">
        <v>51</v>
      </c>
      <c r="E5" s="19" t="s">
        <v>62</v>
      </c>
      <c r="F5" s="18" t="s">
        <v>52</v>
      </c>
      <c r="G5" s="19" t="s">
        <v>53</v>
      </c>
      <c r="H5" s="22" t="s">
        <v>54</v>
      </c>
      <c r="I5" s="55"/>
      <c r="J5" s="61"/>
      <c r="K5" s="44"/>
      <c r="L5" s="50"/>
      <c r="M5" s="47"/>
      <c r="O5" s="4" t="s">
        <v>58</v>
      </c>
      <c r="Q5" s="41" t="s">
        <v>61</v>
      </c>
      <c r="R5" s="41" t="s">
        <v>77</v>
      </c>
    </row>
    <row r="6" spans="2:18" s="20" customFormat="1">
      <c r="B6" s="23" t="s">
        <v>63</v>
      </c>
      <c r="C6" s="23">
        <v>300</v>
      </c>
      <c r="D6" s="23">
        <v>50000000</v>
      </c>
      <c r="E6" s="23">
        <f>ROUND(D6/C6/30,2)</f>
        <v>5555.56</v>
      </c>
      <c r="F6" s="24">
        <v>30</v>
      </c>
      <c r="G6" s="24">
        <f>C6*E6*F6</f>
        <v>50000040.000000007</v>
      </c>
      <c r="H6" s="25">
        <f>VLOOKUP(B6,O6:P8,2,0)</f>
        <v>818.17</v>
      </c>
      <c r="I6" s="26">
        <f>H6*F6*C6</f>
        <v>7363530</v>
      </c>
      <c r="J6" s="27">
        <f>MIN(G6,I6)</f>
        <v>7363530</v>
      </c>
      <c r="K6" s="27">
        <v>200</v>
      </c>
      <c r="L6" s="34">
        <v>200</v>
      </c>
      <c r="M6" s="36">
        <f>J6*(K6/L6)*0.8</f>
        <v>5890824</v>
      </c>
      <c r="O6" s="30" t="s">
        <v>56</v>
      </c>
      <c r="P6" s="31">
        <f>ROUND(Q6/30,2)</f>
        <v>818.17</v>
      </c>
      <c r="Q6" s="42">
        <v>24545</v>
      </c>
      <c r="R6" s="43">
        <v>27000</v>
      </c>
    </row>
    <row r="7" spans="2:18" s="20" customFormat="1">
      <c r="B7" s="23" t="s">
        <v>71</v>
      </c>
      <c r="C7" s="23">
        <v>100</v>
      </c>
      <c r="D7" s="23">
        <v>30000000</v>
      </c>
      <c r="E7" s="23">
        <f t="shared" ref="E7:E21" si="0">ROUND(D7/C7/30,2)</f>
        <v>10000</v>
      </c>
      <c r="F7" s="24">
        <v>15</v>
      </c>
      <c r="G7" s="24">
        <f t="shared" ref="G7:G21" si="1">C7*E7*F7</f>
        <v>15000000</v>
      </c>
      <c r="H7" s="25">
        <f t="shared" ref="H7" si="2">VLOOKUP(B7,O7:P9,2,0)</f>
        <v>636.37</v>
      </c>
      <c r="I7" s="26">
        <f t="shared" ref="I7:I21" si="3">H7*F7*C7</f>
        <v>954554.99999999988</v>
      </c>
      <c r="J7" s="27">
        <f t="shared" ref="J7:J21" si="4">MIN(G7,I7)</f>
        <v>954554.99999999988</v>
      </c>
      <c r="K7" s="27">
        <v>150</v>
      </c>
      <c r="L7" s="34">
        <v>300</v>
      </c>
      <c r="M7" s="36">
        <f t="shared" ref="M7:M21" si="5">J7*(K7/L7)*0.8</f>
        <v>381822</v>
      </c>
      <c r="O7" s="30" t="s">
        <v>57</v>
      </c>
      <c r="P7" s="31">
        <f t="shared" ref="P7:P8" si="6">ROUND(Q7/30,2)</f>
        <v>696.97</v>
      </c>
      <c r="Q7" s="42">
        <v>20909</v>
      </c>
      <c r="R7" s="43">
        <v>23000</v>
      </c>
    </row>
    <row r="8" spans="2:18" s="20" customFormat="1">
      <c r="B8" s="28" t="s">
        <v>72</v>
      </c>
      <c r="C8" s="24">
        <v>60</v>
      </c>
      <c r="D8" s="24">
        <v>3500000</v>
      </c>
      <c r="E8" s="23">
        <f t="shared" si="0"/>
        <v>1944.44</v>
      </c>
      <c r="F8" s="24">
        <v>30</v>
      </c>
      <c r="G8" s="24">
        <f t="shared" si="1"/>
        <v>3499992.0000000005</v>
      </c>
      <c r="H8" s="25">
        <f>VLOOKUP(B8,O6:P8,2,0)</f>
        <v>696.97</v>
      </c>
      <c r="I8" s="26">
        <f t="shared" si="3"/>
        <v>1254546.0000000002</v>
      </c>
      <c r="J8" s="27">
        <f t="shared" si="4"/>
        <v>1254546.0000000002</v>
      </c>
      <c r="K8" s="27"/>
      <c r="L8" s="34"/>
      <c r="M8" s="36" t="e">
        <f t="shared" si="5"/>
        <v>#DIV/0!</v>
      </c>
      <c r="O8" s="30" t="s">
        <v>55</v>
      </c>
      <c r="P8" s="31">
        <f t="shared" si="6"/>
        <v>636.37</v>
      </c>
      <c r="Q8" s="42">
        <v>19091</v>
      </c>
      <c r="R8" s="43">
        <v>21000</v>
      </c>
    </row>
    <row r="9" spans="2:18" s="20" customFormat="1">
      <c r="B9" s="28" t="s">
        <v>63</v>
      </c>
      <c r="C9" s="24"/>
      <c r="D9" s="24"/>
      <c r="E9" s="23" t="e">
        <f t="shared" si="0"/>
        <v>#DIV/0!</v>
      </c>
      <c r="F9" s="24"/>
      <c r="G9" s="24" t="e">
        <f t="shared" si="1"/>
        <v>#DIV/0!</v>
      </c>
      <c r="H9" s="25">
        <f>VLOOKUP(B9,O6:P8,2,0)</f>
        <v>818.17</v>
      </c>
      <c r="I9" s="26">
        <f t="shared" si="3"/>
        <v>0</v>
      </c>
      <c r="J9" s="27" t="e">
        <f t="shared" si="4"/>
        <v>#DIV/0!</v>
      </c>
      <c r="K9" s="27"/>
      <c r="L9" s="34"/>
      <c r="M9" s="36" t="e">
        <f t="shared" si="5"/>
        <v>#DIV/0!</v>
      </c>
    </row>
    <row r="10" spans="2:18" s="20" customFormat="1">
      <c r="B10" s="28" t="s">
        <v>71</v>
      </c>
      <c r="C10" s="24"/>
      <c r="D10" s="24"/>
      <c r="E10" s="23" t="e">
        <f t="shared" si="0"/>
        <v>#DIV/0!</v>
      </c>
      <c r="F10" s="24"/>
      <c r="G10" s="24" t="e">
        <f t="shared" si="1"/>
        <v>#DIV/0!</v>
      </c>
      <c r="H10" s="25">
        <f>VLOOKUP(B10,O6:P8,2,0)</f>
        <v>636.37</v>
      </c>
      <c r="I10" s="26">
        <f t="shared" si="3"/>
        <v>0</v>
      </c>
      <c r="J10" s="27" t="e">
        <f t="shared" si="4"/>
        <v>#DIV/0!</v>
      </c>
      <c r="K10" s="27"/>
      <c r="L10" s="34"/>
      <c r="M10" s="36" t="e">
        <f t="shared" si="5"/>
        <v>#DIV/0!</v>
      </c>
    </row>
    <row r="11" spans="2:18" s="20" customFormat="1">
      <c r="B11" s="29" t="s">
        <v>72</v>
      </c>
      <c r="C11" s="24"/>
      <c r="D11" s="24"/>
      <c r="E11" s="23" t="e">
        <f t="shared" si="0"/>
        <v>#DIV/0!</v>
      </c>
      <c r="F11" s="24"/>
      <c r="G11" s="24" t="e">
        <f t="shared" si="1"/>
        <v>#DIV/0!</v>
      </c>
      <c r="H11" s="25">
        <f>VLOOKUP(B11,O6:P8,2,0)</f>
        <v>696.97</v>
      </c>
      <c r="I11" s="26">
        <f t="shared" si="3"/>
        <v>0</v>
      </c>
      <c r="J11" s="27" t="e">
        <f t="shared" si="4"/>
        <v>#DIV/0!</v>
      </c>
      <c r="K11" s="27"/>
      <c r="L11" s="34"/>
      <c r="M11" s="36" t="e">
        <f t="shared" si="5"/>
        <v>#DIV/0!</v>
      </c>
    </row>
    <row r="12" spans="2:18">
      <c r="B12" s="38" t="s">
        <v>63</v>
      </c>
      <c r="C12" s="32"/>
      <c r="D12" s="32"/>
      <c r="E12" s="23" t="e">
        <f t="shared" si="0"/>
        <v>#DIV/0!</v>
      </c>
      <c r="F12" s="32"/>
      <c r="G12" s="24" t="e">
        <f t="shared" si="1"/>
        <v>#DIV/0!</v>
      </c>
      <c r="H12" s="25">
        <f>VLOOKUP(B12,O6:P8,2,0)</f>
        <v>818.17</v>
      </c>
      <c r="I12" s="26">
        <f t="shared" si="3"/>
        <v>0</v>
      </c>
      <c r="J12" s="27" t="e">
        <f t="shared" si="4"/>
        <v>#DIV/0!</v>
      </c>
      <c r="K12" s="33"/>
      <c r="L12" s="35"/>
      <c r="M12" s="36" t="e">
        <f t="shared" si="5"/>
        <v>#DIV/0!</v>
      </c>
    </row>
    <row r="13" spans="2:18">
      <c r="B13" s="38" t="s">
        <v>72</v>
      </c>
      <c r="C13" s="32"/>
      <c r="D13" s="32"/>
      <c r="E13" s="23" t="e">
        <f t="shared" si="0"/>
        <v>#DIV/0!</v>
      </c>
      <c r="F13" s="32"/>
      <c r="G13" s="24" t="e">
        <f t="shared" si="1"/>
        <v>#DIV/0!</v>
      </c>
      <c r="H13" s="25">
        <f>VLOOKUP(B13,O6:P8,2,0)</f>
        <v>696.97</v>
      </c>
      <c r="I13" s="26">
        <f t="shared" si="3"/>
        <v>0</v>
      </c>
      <c r="J13" s="27" t="e">
        <f t="shared" si="4"/>
        <v>#DIV/0!</v>
      </c>
      <c r="K13" s="33"/>
      <c r="L13" s="35"/>
      <c r="M13" s="36" t="e">
        <f t="shared" si="5"/>
        <v>#DIV/0!</v>
      </c>
    </row>
    <row r="14" spans="2:18">
      <c r="B14" s="38" t="s">
        <v>71</v>
      </c>
      <c r="C14" s="32"/>
      <c r="D14" s="32"/>
      <c r="E14" s="23" t="e">
        <f t="shared" si="0"/>
        <v>#DIV/0!</v>
      </c>
      <c r="F14" s="32"/>
      <c r="G14" s="24" t="e">
        <f t="shared" si="1"/>
        <v>#DIV/0!</v>
      </c>
      <c r="H14" s="25">
        <f>VLOOKUP(B14,O6:P8,2,0)</f>
        <v>636.37</v>
      </c>
      <c r="I14" s="26">
        <f t="shared" si="3"/>
        <v>0</v>
      </c>
      <c r="J14" s="27" t="e">
        <f t="shared" si="4"/>
        <v>#DIV/0!</v>
      </c>
      <c r="K14" s="33"/>
      <c r="L14" s="35"/>
      <c r="M14" s="36" t="e">
        <f t="shared" si="5"/>
        <v>#DIV/0!</v>
      </c>
    </row>
    <row r="15" spans="2:18">
      <c r="B15" s="38" t="s">
        <v>72</v>
      </c>
      <c r="C15" s="32"/>
      <c r="D15" s="32"/>
      <c r="E15" s="23" t="e">
        <f t="shared" si="0"/>
        <v>#DIV/0!</v>
      </c>
      <c r="F15" s="32"/>
      <c r="G15" s="24" t="e">
        <f t="shared" si="1"/>
        <v>#DIV/0!</v>
      </c>
      <c r="H15" s="25">
        <f>VLOOKUP(B15,O6:P8,2,0)</f>
        <v>696.97</v>
      </c>
      <c r="I15" s="26">
        <f t="shared" si="3"/>
        <v>0</v>
      </c>
      <c r="J15" s="27" t="e">
        <f t="shared" si="4"/>
        <v>#DIV/0!</v>
      </c>
      <c r="K15" s="33"/>
      <c r="L15" s="35"/>
      <c r="M15" s="36" t="e">
        <f t="shared" si="5"/>
        <v>#DIV/0!</v>
      </c>
    </row>
    <row r="16" spans="2:18">
      <c r="B16" s="38" t="s">
        <v>72</v>
      </c>
      <c r="C16" s="32"/>
      <c r="D16" s="32"/>
      <c r="E16" s="23" t="e">
        <f t="shared" si="0"/>
        <v>#DIV/0!</v>
      </c>
      <c r="F16" s="32"/>
      <c r="G16" s="24" t="e">
        <f t="shared" si="1"/>
        <v>#DIV/0!</v>
      </c>
      <c r="H16" s="25">
        <f>VLOOKUP(B16,O6:P8,2,0)</f>
        <v>696.97</v>
      </c>
      <c r="I16" s="26">
        <f t="shared" si="3"/>
        <v>0</v>
      </c>
      <c r="J16" s="27" t="e">
        <f t="shared" si="4"/>
        <v>#DIV/0!</v>
      </c>
      <c r="K16" s="33"/>
      <c r="L16" s="35"/>
      <c r="M16" s="36" t="e">
        <f t="shared" si="5"/>
        <v>#DIV/0!</v>
      </c>
    </row>
    <row r="17" spans="2:13">
      <c r="B17" s="38" t="s">
        <v>71</v>
      </c>
      <c r="C17" s="32"/>
      <c r="D17" s="32"/>
      <c r="E17" s="23" t="e">
        <f t="shared" si="0"/>
        <v>#DIV/0!</v>
      </c>
      <c r="F17" s="32"/>
      <c r="G17" s="24" t="e">
        <f t="shared" si="1"/>
        <v>#DIV/0!</v>
      </c>
      <c r="H17" s="25">
        <f>VLOOKUP(B17,O6:P8,2,0)</f>
        <v>636.37</v>
      </c>
      <c r="I17" s="26">
        <f t="shared" si="3"/>
        <v>0</v>
      </c>
      <c r="J17" s="27" t="e">
        <f t="shared" si="4"/>
        <v>#DIV/0!</v>
      </c>
      <c r="K17" s="33"/>
      <c r="L17" s="35"/>
      <c r="M17" s="36" t="e">
        <f t="shared" si="5"/>
        <v>#DIV/0!</v>
      </c>
    </row>
    <row r="18" spans="2:13">
      <c r="B18" s="38" t="s">
        <v>71</v>
      </c>
      <c r="C18" s="32"/>
      <c r="D18" s="32"/>
      <c r="E18" s="23" t="e">
        <f t="shared" si="0"/>
        <v>#DIV/0!</v>
      </c>
      <c r="F18" s="32"/>
      <c r="G18" s="24" t="e">
        <f t="shared" si="1"/>
        <v>#DIV/0!</v>
      </c>
      <c r="H18" s="25">
        <f>VLOOKUP(B18,O6:P8,2,0)</f>
        <v>636.37</v>
      </c>
      <c r="I18" s="26">
        <f t="shared" si="3"/>
        <v>0</v>
      </c>
      <c r="J18" s="27" t="e">
        <f t="shared" si="4"/>
        <v>#DIV/0!</v>
      </c>
      <c r="K18" s="33"/>
      <c r="L18" s="35"/>
      <c r="M18" s="36" t="e">
        <f t="shared" si="5"/>
        <v>#DIV/0!</v>
      </c>
    </row>
    <row r="19" spans="2:13">
      <c r="B19" s="38" t="s">
        <v>71</v>
      </c>
      <c r="C19" s="32"/>
      <c r="D19" s="32"/>
      <c r="E19" s="23" t="e">
        <f t="shared" si="0"/>
        <v>#DIV/0!</v>
      </c>
      <c r="F19" s="32"/>
      <c r="G19" s="24" t="e">
        <f t="shared" si="1"/>
        <v>#DIV/0!</v>
      </c>
      <c r="H19" s="25">
        <f>VLOOKUP(B19,O6:P8,2,0)</f>
        <v>636.37</v>
      </c>
      <c r="I19" s="26">
        <f t="shared" si="3"/>
        <v>0</v>
      </c>
      <c r="J19" s="27" t="e">
        <f t="shared" si="4"/>
        <v>#DIV/0!</v>
      </c>
      <c r="K19" s="33"/>
      <c r="L19" s="35"/>
      <c r="M19" s="36" t="e">
        <f t="shared" si="5"/>
        <v>#DIV/0!</v>
      </c>
    </row>
    <row r="20" spans="2:13">
      <c r="B20" s="38" t="s">
        <v>72</v>
      </c>
      <c r="C20" s="32"/>
      <c r="D20" s="32"/>
      <c r="E20" s="23" t="e">
        <f t="shared" si="0"/>
        <v>#DIV/0!</v>
      </c>
      <c r="F20" s="32"/>
      <c r="G20" s="24" t="e">
        <f t="shared" si="1"/>
        <v>#DIV/0!</v>
      </c>
      <c r="H20" s="25">
        <f>VLOOKUP(B20,O6:P8,2,0)</f>
        <v>696.97</v>
      </c>
      <c r="I20" s="26">
        <f t="shared" si="3"/>
        <v>0</v>
      </c>
      <c r="J20" s="27" t="e">
        <f t="shared" si="4"/>
        <v>#DIV/0!</v>
      </c>
      <c r="K20" s="33"/>
      <c r="L20" s="35"/>
      <c r="M20" s="36" t="e">
        <f t="shared" si="5"/>
        <v>#DIV/0!</v>
      </c>
    </row>
    <row r="21" spans="2:13">
      <c r="B21" s="38" t="s">
        <v>71</v>
      </c>
      <c r="C21" s="32"/>
      <c r="D21" s="32"/>
      <c r="E21" s="23" t="e">
        <f t="shared" si="0"/>
        <v>#DIV/0!</v>
      </c>
      <c r="F21" s="32"/>
      <c r="G21" s="24" t="e">
        <f t="shared" si="1"/>
        <v>#DIV/0!</v>
      </c>
      <c r="H21" s="25">
        <f>VLOOKUP(B21,O6:P8,2,0)</f>
        <v>636.37</v>
      </c>
      <c r="I21" s="26">
        <f t="shared" si="3"/>
        <v>0</v>
      </c>
      <c r="J21" s="27" t="e">
        <f t="shared" si="4"/>
        <v>#DIV/0!</v>
      </c>
      <c r="K21" s="33"/>
      <c r="L21" s="35"/>
      <c r="M21" s="36" t="e">
        <f t="shared" si="5"/>
        <v>#DIV/0!</v>
      </c>
    </row>
  </sheetData>
  <mergeCells count="8">
    <mergeCell ref="K3:K5"/>
    <mergeCell ref="M3:M5"/>
    <mergeCell ref="L3:L5"/>
    <mergeCell ref="C4:E4"/>
    <mergeCell ref="I4:I5"/>
    <mergeCell ref="B3:G3"/>
    <mergeCell ref="H3:I3"/>
    <mergeCell ref="J3:J5"/>
  </mergeCells>
  <phoneticPr fontId="2" type="noConversion"/>
  <dataValidations count="1">
    <dataValidation allowBlank="1" showInputMessage="1" showErrorMessage="1" promptTitle="특지, 갑지, 을지" sqref="B6:D11" xr:uid="{F9132A29-4BB5-4317-9CEC-FB4E4F2F4310}"/>
  </dataValidations>
  <pageMargins left="0.7" right="0.7" top="0.75" bottom="0.75" header="0.3" footer="0.3"/>
  <ignoredErrors>
    <ignoredError sqref="H8" formula="1"/>
  </ignoredErrors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C74CE7-B11A-40B7-8FB2-6D2A0C85D292}">
  <dimension ref="A1:M29"/>
  <sheetViews>
    <sheetView workbookViewId="0">
      <selection activeCell="N29" sqref="N29"/>
    </sheetView>
  </sheetViews>
  <sheetFormatPr defaultRowHeight="16.5"/>
  <cols>
    <col min="3" max="3" width="12" customWidth="1"/>
    <col min="4" max="4" width="12.625" customWidth="1"/>
    <col min="6" max="7" width="9.75" customWidth="1"/>
    <col min="8" max="8" width="9.875" customWidth="1"/>
    <col min="9" max="9" width="4.25" customWidth="1"/>
    <col min="12" max="12" width="18.125" customWidth="1"/>
  </cols>
  <sheetData>
    <row r="1" spans="1:13">
      <c r="A1" s="11" t="s">
        <v>45</v>
      </c>
      <c r="B1" s="11"/>
      <c r="C1" s="12"/>
    </row>
    <row r="2" spans="1:13">
      <c r="J2" s="9" t="s">
        <v>39</v>
      </c>
    </row>
    <row r="3" spans="1:13">
      <c r="A3" s="62" t="s">
        <v>35</v>
      </c>
      <c r="B3" s="62"/>
      <c r="C3" s="62"/>
      <c r="D3" s="63" t="s">
        <v>36</v>
      </c>
      <c r="E3" s="63"/>
      <c r="F3" s="63"/>
      <c r="G3" s="66" t="s">
        <v>32</v>
      </c>
      <c r="H3" s="65" t="s">
        <v>31</v>
      </c>
      <c r="J3" s="64" t="s">
        <v>4</v>
      </c>
      <c r="K3" s="64"/>
      <c r="L3" s="64"/>
      <c r="M3" s="1"/>
    </row>
    <row r="4" spans="1:13">
      <c r="A4" s="10" t="s">
        <v>0</v>
      </c>
      <c r="B4" s="10" t="s">
        <v>1</v>
      </c>
      <c r="C4" s="10" t="s">
        <v>33</v>
      </c>
      <c r="D4" s="13" t="s">
        <v>2</v>
      </c>
      <c r="E4" s="13" t="s">
        <v>1</v>
      </c>
      <c r="F4" s="68" t="s">
        <v>34</v>
      </c>
      <c r="G4" s="67"/>
      <c r="H4" s="65"/>
      <c r="J4" s="2" t="s">
        <v>5</v>
      </c>
      <c r="K4" s="3">
        <v>2211</v>
      </c>
      <c r="L4" s="3" t="s">
        <v>6</v>
      </c>
      <c r="M4" s="4"/>
    </row>
    <row r="5" spans="1:13">
      <c r="A5" s="6" t="s">
        <v>3</v>
      </c>
      <c r="B5" s="6">
        <v>80</v>
      </c>
      <c r="C5" s="7">
        <v>170000</v>
      </c>
      <c r="D5" s="13" t="s">
        <v>5</v>
      </c>
      <c r="E5" s="13">
        <v>80</v>
      </c>
      <c r="F5" s="14">
        <f>VLOOKUP(D5,J4:K23,2,0)*E5</f>
        <v>176880</v>
      </c>
      <c r="G5" s="7">
        <f>MIN(C5,F5)</f>
        <v>170000</v>
      </c>
      <c r="H5" s="7">
        <f>G5*0.8</f>
        <v>136000</v>
      </c>
      <c r="J5" s="2" t="s">
        <v>7</v>
      </c>
      <c r="K5" s="3">
        <v>1254</v>
      </c>
      <c r="L5" s="3" t="s">
        <v>8</v>
      </c>
      <c r="M5" s="4"/>
    </row>
    <row r="6" spans="1:13">
      <c r="A6" s="6" t="s">
        <v>29</v>
      </c>
      <c r="B6" s="6">
        <v>300</v>
      </c>
      <c r="C6" s="7">
        <v>480000</v>
      </c>
      <c r="D6" s="13" t="s">
        <v>30</v>
      </c>
      <c r="E6" s="13">
        <v>300</v>
      </c>
      <c r="F6" s="14">
        <f>VLOOKUP(D6,J4:K23,2,0)*E6</f>
        <v>354000</v>
      </c>
      <c r="G6" s="7">
        <f t="shared" ref="G6:G27" si="0">MIN(C6,F6)</f>
        <v>354000</v>
      </c>
      <c r="H6" s="7">
        <f t="shared" ref="H6:H27" si="1">G6*0.8</f>
        <v>283200</v>
      </c>
      <c r="J6" s="2" t="s">
        <v>9</v>
      </c>
      <c r="K6" s="3">
        <v>953</v>
      </c>
      <c r="L6" s="3" t="s">
        <v>10</v>
      </c>
      <c r="M6" s="4"/>
    </row>
    <row r="7" spans="1:13">
      <c r="A7" s="6" t="s">
        <v>40</v>
      </c>
      <c r="B7" s="6">
        <v>180</v>
      </c>
      <c r="C7" s="7">
        <v>320000</v>
      </c>
      <c r="D7" s="13" t="s">
        <v>18</v>
      </c>
      <c r="E7" s="13">
        <v>180</v>
      </c>
      <c r="F7" s="14">
        <f>VLOOKUP(D7,J4:K23,2,0)*E7</f>
        <v>325260</v>
      </c>
      <c r="G7" s="7">
        <f t="shared" si="0"/>
        <v>320000</v>
      </c>
      <c r="H7" s="7">
        <f t="shared" si="1"/>
        <v>256000</v>
      </c>
      <c r="J7" s="2" t="s">
        <v>11</v>
      </c>
      <c r="K7" s="3">
        <v>889</v>
      </c>
      <c r="L7" s="3" t="s">
        <v>12</v>
      </c>
      <c r="M7" s="5"/>
    </row>
    <row r="8" spans="1:13">
      <c r="A8" s="6" t="s">
        <v>41</v>
      </c>
      <c r="B8" s="6">
        <v>232</v>
      </c>
      <c r="C8" s="7">
        <v>423000</v>
      </c>
      <c r="D8" s="13" t="s">
        <v>42</v>
      </c>
      <c r="E8" s="13">
        <v>232</v>
      </c>
      <c r="F8" s="14">
        <f>VLOOKUP(D8,J4:K23,2,0)*E8</f>
        <v>448920</v>
      </c>
      <c r="G8" s="7">
        <f t="shared" si="0"/>
        <v>423000</v>
      </c>
      <c r="H8" s="7">
        <f t="shared" si="1"/>
        <v>338400</v>
      </c>
      <c r="J8" s="2" t="s">
        <v>13</v>
      </c>
      <c r="K8" s="3">
        <v>2711</v>
      </c>
      <c r="L8" s="3" t="s">
        <v>6</v>
      </c>
      <c r="M8" s="5"/>
    </row>
    <row r="9" spans="1:13">
      <c r="A9" s="6" t="s">
        <v>43</v>
      </c>
      <c r="B9" s="6">
        <v>300</v>
      </c>
      <c r="C9" s="7">
        <v>500000</v>
      </c>
      <c r="D9" s="13" t="s">
        <v>28</v>
      </c>
      <c r="E9" s="13">
        <v>300</v>
      </c>
      <c r="F9" s="14">
        <f>VLOOKUP(D9,J4:K23,2,0)*E9</f>
        <v>560700</v>
      </c>
      <c r="G9" s="7">
        <f t="shared" si="0"/>
        <v>500000</v>
      </c>
      <c r="H9" s="7">
        <f t="shared" si="1"/>
        <v>400000</v>
      </c>
      <c r="J9" s="2" t="s">
        <v>14</v>
      </c>
      <c r="K9" s="3">
        <v>1506</v>
      </c>
      <c r="L9" s="3" t="s">
        <v>8</v>
      </c>
      <c r="M9" s="5"/>
    </row>
    <row r="10" spans="1:13">
      <c r="A10" s="6" t="s">
        <v>44</v>
      </c>
      <c r="B10" s="6">
        <v>80</v>
      </c>
      <c r="C10" s="7">
        <v>420000</v>
      </c>
      <c r="D10" s="13" t="s">
        <v>25</v>
      </c>
      <c r="E10" s="13">
        <v>80</v>
      </c>
      <c r="F10" s="14">
        <f>VLOOKUP(D10,J4:K23,2,0)*E10</f>
        <v>343600</v>
      </c>
      <c r="G10" s="7">
        <f t="shared" si="0"/>
        <v>343600</v>
      </c>
      <c r="H10" s="7">
        <f t="shared" si="1"/>
        <v>274880</v>
      </c>
      <c r="J10" s="2" t="s">
        <v>15</v>
      </c>
      <c r="K10" s="3">
        <v>1344</v>
      </c>
      <c r="L10" s="3" t="s">
        <v>10</v>
      </c>
      <c r="M10" s="5"/>
    </row>
    <row r="11" spans="1:13">
      <c r="A11" s="6"/>
      <c r="B11" s="6"/>
      <c r="C11" s="7"/>
      <c r="D11" s="13"/>
      <c r="E11" s="13"/>
      <c r="F11" s="14" t="e">
        <f>VLOOKUP(D11,J4:K23,2,0)*E11</f>
        <v>#N/A</v>
      </c>
      <c r="G11" s="7" t="e">
        <f t="shared" si="0"/>
        <v>#N/A</v>
      </c>
      <c r="H11" s="7" t="e">
        <f t="shared" si="1"/>
        <v>#N/A</v>
      </c>
      <c r="J11" s="2" t="s">
        <v>16</v>
      </c>
      <c r="K11" s="3">
        <v>1180</v>
      </c>
      <c r="L11" s="3" t="s">
        <v>12</v>
      </c>
      <c r="M11" s="5"/>
    </row>
    <row r="12" spans="1:13">
      <c r="A12" s="6"/>
      <c r="B12" s="6"/>
      <c r="C12" s="7"/>
      <c r="D12" s="13"/>
      <c r="E12" s="13"/>
      <c r="F12" s="14" t="e">
        <f>VLOOKUP(D12,J4:K23,2,0)*E12</f>
        <v>#N/A</v>
      </c>
      <c r="G12" s="7" t="e">
        <f t="shared" si="0"/>
        <v>#N/A</v>
      </c>
      <c r="H12" s="7" t="e">
        <f t="shared" si="1"/>
        <v>#N/A</v>
      </c>
      <c r="J12" s="2" t="s">
        <v>17</v>
      </c>
      <c r="K12" s="3">
        <v>3253</v>
      </c>
      <c r="L12" s="3" t="s">
        <v>6</v>
      </c>
      <c r="M12" s="5"/>
    </row>
    <row r="13" spans="1:13">
      <c r="A13" s="6"/>
      <c r="B13" s="6"/>
      <c r="C13" s="7"/>
      <c r="D13" s="13"/>
      <c r="E13" s="13"/>
      <c r="F13" s="14" t="e">
        <f>VLOOKUP(D13,J4:K23,2,0)*E13</f>
        <v>#N/A</v>
      </c>
      <c r="G13" s="7" t="e">
        <f t="shared" si="0"/>
        <v>#N/A</v>
      </c>
      <c r="H13" s="7" t="e">
        <f t="shared" si="1"/>
        <v>#N/A</v>
      </c>
      <c r="J13" s="2" t="s">
        <v>18</v>
      </c>
      <c r="K13" s="3">
        <v>1807</v>
      </c>
      <c r="L13" s="3" t="s">
        <v>8</v>
      </c>
    </row>
    <row r="14" spans="1:13">
      <c r="A14" s="6"/>
      <c r="B14" s="6"/>
      <c r="C14" s="7"/>
      <c r="D14" s="13"/>
      <c r="E14" s="13"/>
      <c r="F14" s="14" t="e">
        <f>VLOOKUP(D14,J4:K23,2,0)*E14</f>
        <v>#N/A</v>
      </c>
      <c r="G14" s="7" t="e">
        <f t="shared" si="0"/>
        <v>#N/A</v>
      </c>
      <c r="H14" s="7" t="e">
        <f t="shared" si="1"/>
        <v>#N/A</v>
      </c>
      <c r="J14" s="2" t="s">
        <v>19</v>
      </c>
      <c r="K14" s="3">
        <v>1612</v>
      </c>
      <c r="L14" s="3" t="s">
        <v>10</v>
      </c>
    </row>
    <row r="15" spans="1:13">
      <c r="A15" s="6"/>
      <c r="B15" s="6"/>
      <c r="C15" s="7"/>
      <c r="D15" s="13"/>
      <c r="E15" s="13"/>
      <c r="F15" s="14" t="e">
        <f>VLOOKUP(D15,J4:K23,2,0)*E15</f>
        <v>#N/A</v>
      </c>
      <c r="G15" s="7" t="e">
        <f t="shared" si="0"/>
        <v>#N/A</v>
      </c>
      <c r="H15" s="7" t="e">
        <f t="shared" si="1"/>
        <v>#N/A</v>
      </c>
      <c r="J15" s="2" t="s">
        <v>20</v>
      </c>
      <c r="K15" s="3">
        <v>1416</v>
      </c>
      <c r="L15" s="3" t="s">
        <v>12</v>
      </c>
    </row>
    <row r="16" spans="1:13">
      <c r="A16" s="6"/>
      <c r="B16" s="6"/>
      <c r="C16" s="7"/>
      <c r="D16" s="13"/>
      <c r="E16" s="13"/>
      <c r="F16" s="14" t="e">
        <f>VLOOKUP(D16,J4:K23,2,0)*E16</f>
        <v>#N/A</v>
      </c>
      <c r="G16" s="7" t="e">
        <f>MIN(C16,F17)</f>
        <v>#N/A</v>
      </c>
      <c r="H16" s="7" t="e">
        <f t="shared" si="1"/>
        <v>#N/A</v>
      </c>
      <c r="J16" s="2" t="s">
        <v>21</v>
      </c>
      <c r="K16" s="3">
        <v>3904</v>
      </c>
      <c r="L16" s="3" t="s">
        <v>6</v>
      </c>
    </row>
    <row r="17" spans="1:12">
      <c r="A17" s="6"/>
      <c r="B17" s="6"/>
      <c r="C17" s="7"/>
      <c r="D17" s="13"/>
      <c r="E17" s="13"/>
      <c r="F17" s="14" t="e">
        <f>VLOOKUP(D17,J4:K23,2,0)*E17</f>
        <v>#N/A</v>
      </c>
      <c r="G17" s="7" t="e">
        <f>MIN(C17,#REF!)</f>
        <v>#REF!</v>
      </c>
      <c r="H17" s="7" t="e">
        <f t="shared" si="1"/>
        <v>#REF!</v>
      </c>
      <c r="J17" s="2" t="s">
        <v>22</v>
      </c>
      <c r="K17" s="3">
        <v>2169</v>
      </c>
      <c r="L17" s="3" t="s">
        <v>8</v>
      </c>
    </row>
    <row r="18" spans="1:12">
      <c r="A18" s="6"/>
      <c r="B18" s="6"/>
      <c r="C18" s="7"/>
      <c r="D18" s="13"/>
      <c r="E18" s="13"/>
      <c r="F18" s="14" t="e">
        <f>VLOOKUP(D18,J4:K23,2,0)*E18</f>
        <v>#N/A</v>
      </c>
      <c r="G18" s="7" t="e">
        <f t="shared" si="0"/>
        <v>#N/A</v>
      </c>
      <c r="H18" s="7" t="e">
        <f t="shared" si="1"/>
        <v>#N/A</v>
      </c>
      <c r="J18" s="2" t="s">
        <v>23</v>
      </c>
      <c r="K18" s="3">
        <v>1935</v>
      </c>
      <c r="L18" s="3" t="s">
        <v>10</v>
      </c>
    </row>
    <row r="19" spans="1:12">
      <c r="A19" s="6"/>
      <c r="B19" s="6"/>
      <c r="C19" s="7"/>
      <c r="D19" s="13"/>
      <c r="E19" s="13"/>
      <c r="F19" s="14" t="e">
        <f>VLOOKUP(D19,J4:K23,2,0)*E19</f>
        <v>#N/A</v>
      </c>
      <c r="G19" s="7" t="e">
        <f t="shared" si="0"/>
        <v>#N/A</v>
      </c>
      <c r="H19" s="7" t="e">
        <f t="shared" si="1"/>
        <v>#N/A</v>
      </c>
      <c r="J19" s="2" t="s">
        <v>24</v>
      </c>
      <c r="K19" s="3">
        <v>1700</v>
      </c>
      <c r="L19" s="3" t="s">
        <v>12</v>
      </c>
    </row>
    <row r="20" spans="1:12">
      <c r="A20" s="6"/>
      <c r="B20" s="6"/>
      <c r="C20" s="7"/>
      <c r="D20" s="13"/>
      <c r="E20" s="13"/>
      <c r="F20" s="14" t="e">
        <f>VLOOKUP(D20,J4:K23,2,0)*E20</f>
        <v>#N/A</v>
      </c>
      <c r="G20" s="7" t="e">
        <f t="shared" si="0"/>
        <v>#N/A</v>
      </c>
      <c r="H20" s="7" t="e">
        <f t="shared" si="1"/>
        <v>#N/A</v>
      </c>
      <c r="J20" s="2" t="s">
        <v>25</v>
      </c>
      <c r="K20" s="3">
        <v>4295</v>
      </c>
      <c r="L20" s="3" t="s">
        <v>6</v>
      </c>
    </row>
    <row r="21" spans="1:12">
      <c r="A21" s="6"/>
      <c r="B21" s="6"/>
      <c r="C21" s="7"/>
      <c r="D21" s="13"/>
      <c r="E21" s="13"/>
      <c r="F21" s="14" t="e">
        <f>VLOOKUP(D21,J4:K23,2,0)*E21</f>
        <v>#N/A</v>
      </c>
      <c r="G21" s="7" t="e">
        <f t="shared" si="0"/>
        <v>#N/A</v>
      </c>
      <c r="H21" s="7" t="e">
        <f t="shared" si="1"/>
        <v>#N/A</v>
      </c>
      <c r="J21" s="2" t="s">
        <v>26</v>
      </c>
      <c r="K21" s="3">
        <v>2386</v>
      </c>
      <c r="L21" s="3" t="s">
        <v>8</v>
      </c>
    </row>
    <row r="22" spans="1:12">
      <c r="A22" s="6"/>
      <c r="B22" s="6"/>
      <c r="C22" s="7"/>
      <c r="D22" s="13"/>
      <c r="E22" s="13"/>
      <c r="F22" s="14" t="e">
        <f>VLOOKUP(D22,J4:K23,2,0)*E22</f>
        <v>#N/A</v>
      </c>
      <c r="G22" s="7" t="e">
        <f t="shared" si="0"/>
        <v>#N/A</v>
      </c>
      <c r="H22" s="7" t="e">
        <f t="shared" si="1"/>
        <v>#N/A</v>
      </c>
      <c r="J22" s="2" t="s">
        <v>27</v>
      </c>
      <c r="K22" s="3">
        <v>2128</v>
      </c>
      <c r="L22" s="3" t="s">
        <v>10</v>
      </c>
    </row>
    <row r="23" spans="1:12">
      <c r="A23" s="6"/>
      <c r="B23" s="6"/>
      <c r="C23" s="7"/>
      <c r="D23" s="13"/>
      <c r="E23" s="13"/>
      <c r="F23" s="14" t="e">
        <f>VLOOKUP(D23,J4:K23,2,0)*E23</f>
        <v>#N/A</v>
      </c>
      <c r="G23" s="7" t="e">
        <f t="shared" si="0"/>
        <v>#N/A</v>
      </c>
      <c r="H23" s="7" t="e">
        <f t="shared" si="1"/>
        <v>#N/A</v>
      </c>
      <c r="J23" s="2" t="s">
        <v>28</v>
      </c>
      <c r="K23" s="3">
        <v>1869</v>
      </c>
      <c r="L23" s="3" t="s">
        <v>12</v>
      </c>
    </row>
    <row r="24" spans="1:12">
      <c r="A24" s="6"/>
      <c r="B24" s="6"/>
      <c r="C24" s="7"/>
      <c r="D24" s="13"/>
      <c r="E24" s="13"/>
      <c r="F24" s="14" t="e">
        <f>VLOOKUP(D24,J4:K23,2,0)*E24</f>
        <v>#N/A</v>
      </c>
      <c r="G24" s="7" t="e">
        <f t="shared" si="0"/>
        <v>#N/A</v>
      </c>
      <c r="H24" s="7" t="e">
        <f t="shared" si="1"/>
        <v>#N/A</v>
      </c>
    </row>
    <row r="25" spans="1:12">
      <c r="A25" s="6"/>
      <c r="B25" s="6"/>
      <c r="C25" s="7"/>
      <c r="D25" s="13"/>
      <c r="E25" s="13"/>
      <c r="F25" s="14" t="e">
        <f>VLOOKUP(D25,J4:K23,2,0)*E25</f>
        <v>#N/A</v>
      </c>
      <c r="G25" s="7" t="e">
        <f t="shared" si="0"/>
        <v>#N/A</v>
      </c>
      <c r="H25" s="7" t="e">
        <f t="shared" si="1"/>
        <v>#N/A</v>
      </c>
    </row>
    <row r="26" spans="1:12">
      <c r="A26" s="6"/>
      <c r="B26" s="6"/>
      <c r="C26" s="7"/>
      <c r="D26" s="13"/>
      <c r="E26" s="13"/>
      <c r="F26" s="14" t="e">
        <f>VLOOKUP(D26,J4:K23,2,0)*E26</f>
        <v>#N/A</v>
      </c>
      <c r="G26" s="7" t="e">
        <f t="shared" si="0"/>
        <v>#N/A</v>
      </c>
      <c r="H26" s="7" t="e">
        <f t="shared" si="1"/>
        <v>#N/A</v>
      </c>
    </row>
    <row r="27" spans="1:12">
      <c r="A27" s="6"/>
      <c r="B27" s="6"/>
      <c r="C27" s="7"/>
      <c r="D27" s="13"/>
      <c r="E27" s="13"/>
      <c r="F27" s="14" t="e">
        <f>VLOOKUP(D27,J4:K23,2,0)*E27</f>
        <v>#N/A</v>
      </c>
      <c r="G27" s="7" t="e">
        <f t="shared" si="0"/>
        <v>#N/A</v>
      </c>
      <c r="H27" s="7" t="e">
        <f t="shared" si="1"/>
        <v>#N/A</v>
      </c>
    </row>
    <row r="28" spans="1:12">
      <c r="A28" t="s">
        <v>37</v>
      </c>
      <c r="F28" s="8"/>
      <c r="G28" s="8"/>
    </row>
    <row r="29" spans="1:12">
      <c r="A29" t="s">
        <v>38</v>
      </c>
    </row>
  </sheetData>
  <mergeCells count="5">
    <mergeCell ref="A3:C3"/>
    <mergeCell ref="D3:F3"/>
    <mergeCell ref="J3:L3"/>
    <mergeCell ref="H3:H4"/>
    <mergeCell ref="G3:G4"/>
  </mergeCells>
  <phoneticPr fontId="2" type="noConversion"/>
  <pageMargins left="0.7" right="0.7" top="0.75" bottom="0.75" header="0.3" footer="0.3"/>
  <pageSetup paperSize="9"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6641E7-A717-45B4-961C-14DF6D073857}">
  <dimension ref="A1:N17"/>
  <sheetViews>
    <sheetView zoomScaleNormal="100" workbookViewId="0">
      <selection activeCell="M23" sqref="M23"/>
    </sheetView>
  </sheetViews>
  <sheetFormatPr defaultRowHeight="16.5"/>
  <cols>
    <col min="3" max="3" width="12" customWidth="1"/>
    <col min="4" max="4" width="12.625" customWidth="1"/>
    <col min="7" max="8" width="9.75" customWidth="1"/>
    <col min="9" max="9" width="9.875" customWidth="1"/>
    <col min="10" max="10" width="4.25" customWidth="1"/>
    <col min="13" max="13" width="18.125" customWidth="1"/>
  </cols>
  <sheetData>
    <row r="1" spans="1:14">
      <c r="A1" s="11" t="s">
        <v>45</v>
      </c>
      <c r="B1" s="11"/>
      <c r="C1" s="12"/>
    </row>
    <row r="2" spans="1:14">
      <c r="K2" s="9" t="s">
        <v>39</v>
      </c>
    </row>
    <row r="3" spans="1:14">
      <c r="A3" s="62" t="s">
        <v>35</v>
      </c>
      <c r="B3" s="62"/>
      <c r="C3" s="62"/>
      <c r="D3" s="63" t="s">
        <v>36</v>
      </c>
      <c r="E3" s="63"/>
      <c r="F3" s="63"/>
      <c r="G3" s="63"/>
      <c r="H3" s="66" t="s">
        <v>32</v>
      </c>
      <c r="I3" s="65" t="s">
        <v>31</v>
      </c>
      <c r="K3" s="64" t="s">
        <v>4</v>
      </c>
      <c r="L3" s="64"/>
      <c r="M3" s="64"/>
      <c r="N3" s="1"/>
    </row>
    <row r="4" spans="1:14">
      <c r="A4" s="10" t="s">
        <v>0</v>
      </c>
      <c r="B4" s="10" t="s">
        <v>1</v>
      </c>
      <c r="C4" s="10" t="s">
        <v>33</v>
      </c>
      <c r="D4" s="13" t="s">
        <v>2</v>
      </c>
      <c r="E4" s="13" t="s">
        <v>75</v>
      </c>
      <c r="F4" s="13" t="s">
        <v>76</v>
      </c>
      <c r="G4" s="13" t="s">
        <v>34</v>
      </c>
      <c r="H4" s="67"/>
      <c r="I4" s="65"/>
      <c r="K4" s="2" t="s">
        <v>73</v>
      </c>
      <c r="L4" s="3">
        <v>60000</v>
      </c>
      <c r="M4" s="3" t="s">
        <v>78</v>
      </c>
      <c r="N4" s="4"/>
    </row>
    <row r="5" spans="1:14">
      <c r="A5" s="6" t="s">
        <v>3</v>
      </c>
      <c r="B5" s="6">
        <v>80</v>
      </c>
      <c r="C5" s="7">
        <v>120000</v>
      </c>
      <c r="D5" s="13" t="s">
        <v>73</v>
      </c>
      <c r="E5" s="13">
        <f>VLOOKUP(D5,K4:L5,2,0)</f>
        <v>60000</v>
      </c>
      <c r="F5" s="13">
        <v>2</v>
      </c>
      <c r="G5" s="14">
        <f>E5*F5</f>
        <v>120000</v>
      </c>
      <c r="H5" s="7">
        <f>MIN(C5,G5)</f>
        <v>120000</v>
      </c>
      <c r="I5" s="7">
        <f>H5*0.8</f>
        <v>96000</v>
      </c>
      <c r="K5" s="2" t="s">
        <v>74</v>
      </c>
      <c r="L5" s="3">
        <v>55000</v>
      </c>
      <c r="M5" s="3" t="s">
        <v>79</v>
      </c>
      <c r="N5" s="4"/>
    </row>
    <row r="6" spans="1:14">
      <c r="A6" s="6" t="s">
        <v>29</v>
      </c>
      <c r="B6" s="6">
        <v>300</v>
      </c>
      <c r="C6" s="7">
        <v>165000</v>
      </c>
      <c r="D6" s="13" t="s">
        <v>74</v>
      </c>
      <c r="E6" s="13">
        <f t="shared" ref="E6" si="0">VLOOKUP(D6,K5:L6,2,0)</f>
        <v>55000</v>
      </c>
      <c r="F6" s="13">
        <v>3</v>
      </c>
      <c r="G6" s="14">
        <f t="shared" ref="G6:G15" si="1">E6*F6</f>
        <v>165000</v>
      </c>
      <c r="H6" s="7">
        <f t="shared" ref="H6:H15" si="2">MIN(C6,G6)</f>
        <v>165000</v>
      </c>
      <c r="I6" s="7">
        <f t="shared" ref="I6:I15" si="3">H6*0.8</f>
        <v>132000</v>
      </c>
      <c r="K6" s="39"/>
      <c r="L6" s="40"/>
      <c r="M6" s="40"/>
      <c r="N6" s="4"/>
    </row>
    <row r="7" spans="1:14">
      <c r="A7" s="6" t="s">
        <v>40</v>
      </c>
      <c r="B7" s="6">
        <v>180</v>
      </c>
      <c r="C7" s="7">
        <v>150000</v>
      </c>
      <c r="D7" s="13" t="s">
        <v>73</v>
      </c>
      <c r="E7" s="13">
        <f>VLOOKUP(D7,K4:L5,2,0)</f>
        <v>60000</v>
      </c>
      <c r="F7" s="13">
        <v>2</v>
      </c>
      <c r="G7" s="14">
        <f t="shared" si="1"/>
        <v>120000</v>
      </c>
      <c r="H7" s="7">
        <f t="shared" si="2"/>
        <v>120000</v>
      </c>
      <c r="I7" s="7">
        <f t="shared" si="3"/>
        <v>96000</v>
      </c>
      <c r="K7" s="39"/>
      <c r="L7" s="40"/>
      <c r="M7" s="40"/>
      <c r="N7" s="5"/>
    </row>
    <row r="8" spans="1:14">
      <c r="A8" s="6" t="s">
        <v>41</v>
      </c>
      <c r="B8" s="6">
        <v>232</v>
      </c>
      <c r="C8" s="7">
        <v>120000</v>
      </c>
      <c r="D8" s="13" t="s">
        <v>73</v>
      </c>
      <c r="E8" s="13">
        <f>VLOOKUP(D8,K4:L5,2,0)</f>
        <v>60000</v>
      </c>
      <c r="F8" s="13">
        <v>2</v>
      </c>
      <c r="G8" s="14">
        <f t="shared" si="1"/>
        <v>120000</v>
      </c>
      <c r="H8" s="7">
        <f t="shared" si="2"/>
        <v>120000</v>
      </c>
      <c r="I8" s="7">
        <f t="shared" si="3"/>
        <v>96000</v>
      </c>
      <c r="K8" s="39"/>
      <c r="L8" s="40"/>
      <c r="M8" s="40"/>
      <c r="N8" s="5"/>
    </row>
    <row r="9" spans="1:14">
      <c r="A9" s="6" t="s">
        <v>43</v>
      </c>
      <c r="B9" s="6">
        <v>300</v>
      </c>
      <c r="C9" s="7">
        <v>130000</v>
      </c>
      <c r="D9" s="13" t="s">
        <v>73</v>
      </c>
      <c r="E9" s="13">
        <f>VLOOKUP(D9,K4:L5,2,0)</f>
        <v>60000</v>
      </c>
      <c r="F9" s="13">
        <v>2</v>
      </c>
      <c r="G9" s="14">
        <f t="shared" si="1"/>
        <v>120000</v>
      </c>
      <c r="H9" s="7">
        <f t="shared" si="2"/>
        <v>120000</v>
      </c>
      <c r="I9" s="7">
        <f t="shared" si="3"/>
        <v>96000</v>
      </c>
      <c r="K9" s="39"/>
      <c r="L9" s="40"/>
      <c r="M9" s="40"/>
      <c r="N9" s="5"/>
    </row>
    <row r="10" spans="1:14">
      <c r="A10" s="6" t="s">
        <v>44</v>
      </c>
      <c r="B10" s="6">
        <v>80</v>
      </c>
      <c r="C10" s="7">
        <v>1450000</v>
      </c>
      <c r="D10" s="13" t="s">
        <v>73</v>
      </c>
      <c r="E10" s="13">
        <f>VLOOKUP(D10,K4:L5,2,0)</f>
        <v>60000</v>
      </c>
      <c r="F10" s="13">
        <v>2</v>
      </c>
      <c r="G10" s="14">
        <f t="shared" si="1"/>
        <v>120000</v>
      </c>
      <c r="H10" s="7">
        <f t="shared" si="2"/>
        <v>120000</v>
      </c>
      <c r="I10" s="7">
        <f t="shared" si="3"/>
        <v>96000</v>
      </c>
      <c r="K10" s="39"/>
      <c r="L10" s="40"/>
      <c r="M10" s="40"/>
      <c r="N10" s="5"/>
    </row>
    <row r="11" spans="1:14">
      <c r="A11" s="6"/>
      <c r="B11" s="6"/>
      <c r="C11" s="7"/>
      <c r="D11" s="13" t="s">
        <v>74</v>
      </c>
      <c r="E11" s="13">
        <f>VLOOKUP(D11,K4:L5,2,0)</f>
        <v>55000</v>
      </c>
      <c r="F11" s="13">
        <v>5</v>
      </c>
      <c r="G11" s="14">
        <f t="shared" si="1"/>
        <v>275000</v>
      </c>
      <c r="H11" s="7">
        <f t="shared" si="2"/>
        <v>275000</v>
      </c>
      <c r="I11" s="7">
        <f t="shared" si="3"/>
        <v>220000</v>
      </c>
      <c r="K11" s="39"/>
      <c r="L11" s="40"/>
      <c r="M11" s="40"/>
      <c r="N11" s="5"/>
    </row>
    <row r="12" spans="1:14">
      <c r="A12" s="6"/>
      <c r="B12" s="6"/>
      <c r="C12" s="7"/>
      <c r="D12" s="13" t="s">
        <v>74</v>
      </c>
      <c r="E12" s="13">
        <f>VLOOKUP(D12,K4:L5,2,0)</f>
        <v>55000</v>
      </c>
      <c r="F12" s="13">
        <v>6</v>
      </c>
      <c r="G12" s="14">
        <f t="shared" si="1"/>
        <v>330000</v>
      </c>
      <c r="H12" s="7">
        <f t="shared" si="2"/>
        <v>330000</v>
      </c>
      <c r="I12" s="7">
        <f t="shared" si="3"/>
        <v>264000</v>
      </c>
      <c r="K12" s="39"/>
      <c r="L12" s="40"/>
      <c r="M12" s="40"/>
      <c r="N12" s="5"/>
    </row>
    <row r="13" spans="1:14">
      <c r="A13" s="6"/>
      <c r="B13" s="6"/>
      <c r="C13" s="7"/>
      <c r="D13" s="13" t="s">
        <v>74</v>
      </c>
      <c r="E13" s="13">
        <f>VLOOKUP(D13,K4:L5,2,0)</f>
        <v>55000</v>
      </c>
      <c r="F13" s="13">
        <v>7</v>
      </c>
      <c r="G13" s="14">
        <f t="shared" si="1"/>
        <v>385000</v>
      </c>
      <c r="H13" s="7">
        <f t="shared" si="2"/>
        <v>385000</v>
      </c>
      <c r="I13" s="7">
        <f t="shared" si="3"/>
        <v>308000</v>
      </c>
      <c r="K13" s="39"/>
      <c r="L13" s="40"/>
      <c r="M13" s="40"/>
    </row>
    <row r="14" spans="1:14">
      <c r="A14" s="6"/>
      <c r="B14" s="6"/>
      <c r="C14" s="7"/>
      <c r="D14" s="13" t="s">
        <v>74</v>
      </c>
      <c r="E14" s="13">
        <f>VLOOKUP(D14,K4:L5,2,0)</f>
        <v>55000</v>
      </c>
      <c r="F14" s="13">
        <v>8</v>
      </c>
      <c r="G14" s="14">
        <f t="shared" si="1"/>
        <v>440000</v>
      </c>
      <c r="H14" s="7">
        <f t="shared" si="2"/>
        <v>440000</v>
      </c>
      <c r="I14" s="7">
        <f t="shared" si="3"/>
        <v>352000</v>
      </c>
      <c r="K14" s="39"/>
      <c r="L14" s="40"/>
      <c r="M14" s="40"/>
    </row>
    <row r="15" spans="1:14">
      <c r="A15" s="6"/>
      <c r="B15" s="6"/>
      <c r="C15" s="7"/>
      <c r="D15" s="13" t="s">
        <v>74</v>
      </c>
      <c r="E15" s="13">
        <f>VLOOKUP(D15,K4:L5,2,0)</f>
        <v>55000</v>
      </c>
      <c r="F15" s="13">
        <v>9</v>
      </c>
      <c r="G15" s="14">
        <f t="shared" si="1"/>
        <v>495000</v>
      </c>
      <c r="H15" s="7">
        <f t="shared" si="2"/>
        <v>495000</v>
      </c>
      <c r="I15" s="7">
        <f t="shared" si="3"/>
        <v>396000</v>
      </c>
      <c r="K15" s="39"/>
      <c r="L15" s="40"/>
      <c r="M15" s="40"/>
    </row>
    <row r="16" spans="1:14">
      <c r="A16" t="s">
        <v>37</v>
      </c>
      <c r="G16" s="8"/>
      <c r="H16" s="8"/>
    </row>
    <row r="17" spans="1:1">
      <c r="A17" t="s">
        <v>38</v>
      </c>
    </row>
  </sheetData>
  <mergeCells count="5">
    <mergeCell ref="A3:C3"/>
    <mergeCell ref="D3:G3"/>
    <mergeCell ref="H3:H4"/>
    <mergeCell ref="I3:I4"/>
    <mergeCell ref="K3:M3"/>
  </mergeCells>
  <phoneticPr fontId="2" type="noConversion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저온저장시설</vt:lpstr>
      <vt:lpstr>저온수송차량(km기준)</vt:lpstr>
      <vt:lpstr>저온수송차량(PLT)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2025-02-04T01:16:26Z</dcterms:created>
  <dcterms:modified xsi:type="dcterms:W3CDTF">2025-02-19T02:10:06Z</dcterms:modified>
</cp:coreProperties>
</file>